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firstSheet="1" activeTab="1"/>
  </bookViews>
  <sheets>
    <sheet name="設定" sheetId="4" state="hidden" r:id="rId1"/>
    <sheet name="R7.6-R9.5水道料金試算表" sheetId="95" r:id="rId2"/>
  </sheets>
  <definedNames>
    <definedName name="_xlnm.Print_Area" localSheetId="1">'R7.6-R9.5水道料金試算表'!$A$1:$V$43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95" l="1"/>
  <c r="H38" i="95" l="1"/>
  <c r="H35" i="95"/>
  <c r="H32" i="95"/>
  <c r="H29" i="95"/>
  <c r="H26" i="95"/>
  <c r="H23" i="95"/>
  <c r="H20" i="95"/>
  <c r="H17" i="95"/>
  <c r="H14" i="95"/>
  <c r="M35" i="95"/>
  <c r="M32" i="95"/>
  <c r="M38" i="95"/>
  <c r="M29" i="95"/>
  <c r="M26" i="95"/>
  <c r="M23" i="95"/>
  <c r="M17" i="95"/>
  <c r="Q32" i="95" l="1"/>
  <c r="Q20" i="95"/>
  <c r="Q38" i="95"/>
  <c r="Q35" i="95"/>
  <c r="Q29" i="95"/>
  <c r="Q26" i="95"/>
  <c r="Q23" i="95"/>
  <c r="Q17" i="95"/>
  <c r="B43" i="95" l="1"/>
</calcChain>
</file>

<file path=xl/sharedStrings.xml><?xml version="1.0" encoding="utf-8"?>
<sst xmlns="http://schemas.openxmlformats.org/spreadsheetml/2006/main" count="81" uniqueCount="40">
  <si>
    <t>口径</t>
    <rPh sb="0" eb="2">
      <t>コウケイ</t>
    </rPh>
    <phoneticPr fontId="2"/>
  </si>
  <si>
    <t>用途</t>
    <rPh sb="0" eb="2">
      <t>ヨウト</t>
    </rPh>
    <phoneticPr fontId="2"/>
  </si>
  <si>
    <t>㎜</t>
    <phoneticPr fontId="2"/>
  </si>
  <si>
    <t>円</t>
    <rPh sb="0" eb="1">
      <t>エン</t>
    </rPh>
    <phoneticPr fontId="2"/>
  </si>
  <si>
    <t>×</t>
    <phoneticPr fontId="2"/>
  </si>
  <si>
    <t>税率</t>
    <rPh sb="0" eb="2">
      <t>ゼイリツ</t>
    </rPh>
    <phoneticPr fontId="2"/>
  </si>
  <si>
    <t>＝</t>
    <phoneticPr fontId="2"/>
  </si>
  <si>
    <t>㎥</t>
    <phoneticPr fontId="2"/>
  </si>
  <si>
    <t>湯屋用</t>
    <rPh sb="0" eb="2">
      <t>ユヤ</t>
    </rPh>
    <rPh sb="2" eb="3">
      <t>ヨウ</t>
    </rPh>
    <phoneticPr fontId="2"/>
  </si>
  <si>
    <t>臨時用</t>
    <rPh sb="0" eb="2">
      <t>リンジ</t>
    </rPh>
    <rPh sb="2" eb="3">
      <t>ヨウ</t>
    </rPh>
    <phoneticPr fontId="2"/>
  </si>
  <si>
    <t>使用水量</t>
    <rPh sb="0" eb="2">
      <t>シヨウ</t>
    </rPh>
    <rPh sb="2" eb="4">
      <t>スイリョウ</t>
    </rPh>
    <phoneticPr fontId="2"/>
  </si>
  <si>
    <t>11㎥～20㎥</t>
    <phoneticPr fontId="2"/>
  </si>
  <si>
    <t>21㎥～30㎥</t>
    <phoneticPr fontId="2"/>
  </si>
  <si>
    <t>31㎥～50㎥</t>
    <phoneticPr fontId="2"/>
  </si>
  <si>
    <t>51㎥～100㎥</t>
    <phoneticPr fontId="2"/>
  </si>
  <si>
    <t>水道
用途</t>
    <rPh sb="0" eb="2">
      <t>スイドウ</t>
    </rPh>
    <rPh sb="3" eb="5">
      <t>ヨウト</t>
    </rPh>
    <phoneticPr fontId="2"/>
  </si>
  <si>
    <t>基本料金（8㎥まで）</t>
    <rPh sb="0" eb="2">
      <t>キホン</t>
    </rPh>
    <rPh sb="2" eb="4">
      <t>リョウキン</t>
    </rPh>
    <phoneticPr fontId="2"/>
  </si>
  <si>
    <t>9㎥～10㎥</t>
    <phoneticPr fontId="2"/>
  </si>
  <si>
    <t>101㎥～500㎥</t>
    <phoneticPr fontId="2"/>
  </si>
  <si>
    <t>501㎥～1,000㎥</t>
    <phoneticPr fontId="2"/>
  </si>
  <si>
    <t>1,001㎥～</t>
    <phoneticPr fontId="2"/>
  </si>
  <si>
    <t>一般用</t>
    <rPh sb="0" eb="3">
      <t>イッパンヨウ</t>
    </rPh>
    <phoneticPr fontId="2"/>
  </si>
  <si>
    <t>9-10</t>
  </si>
  <si>
    <t>11-20</t>
  </si>
  <si>
    <t>21-30</t>
  </si>
  <si>
    <t>31-50</t>
  </si>
  <si>
    <t>51-100</t>
  </si>
  <si>
    <t>101-500</t>
  </si>
  <si>
    <t>501-1000</t>
  </si>
  <si>
    <t>1000-</t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</si>
  <si>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</si>
  <si>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</si>
  <si>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＜基本情報＞</t>
    <rPh sb="1" eb="3">
      <t>キホン</t>
    </rPh>
    <rPh sb="3" eb="5">
      <t>ジョウホウ</t>
    </rPh>
    <phoneticPr fontId="2"/>
  </si>
  <si>
    <t>＜料金計算（税込）＞</t>
    <rPh sb="1" eb="3">
      <t>リョウキン</t>
    </rPh>
    <rPh sb="3" eb="5">
      <t>ケイサン</t>
    </rPh>
    <phoneticPr fontId="2"/>
  </si>
  <si>
    <t>＜試算結果（税込）＞</t>
    <rPh sb="1" eb="3">
      <t>シサン</t>
    </rPh>
    <rPh sb="3" eb="5">
      <t>ケッカ</t>
    </rPh>
    <phoneticPr fontId="2"/>
  </si>
  <si>
    <t>【水道料金試算表】</t>
    <rPh sb="1" eb="3">
      <t>スイドウ</t>
    </rPh>
    <rPh sb="3" eb="5">
      <t>リョウキン</t>
    </rPh>
    <rPh sb="5" eb="7">
      <t>シサン</t>
    </rPh>
    <rPh sb="7" eb="8">
      <t>ヒョウ</t>
    </rPh>
    <phoneticPr fontId="2"/>
  </si>
  <si>
    <t>令和７年６月請求分（５月検針分）から令和９年５月請求分（４月検針分）まで</t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</si>
  <si>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①メーター口径をプルダウンから選択してください</t>
    </r>
    <r>
      <rPr>
        <b/>
        <sz val="12"/>
        <color rgb="FF0000FF"/>
        <rFont val="游ゴシック"/>
        <family val="2"/>
        <scheme val="minor"/>
      </rPr>
      <t>。</t>
    </r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</si>
  <si>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②使用水量を入力してください</t>
    </r>
    <r>
      <rPr>
        <b/>
        <sz val="12"/>
        <color rgb="FF0000FF"/>
        <rFont val="游ゴシック"/>
        <family val="2"/>
        <scheme val="minor"/>
      </rPr>
      <t>。</t>
    </r>
    <rPh sb="3" eb="5">
      <t>シヨウ</t>
    </rPh>
    <rPh sb="5" eb="7">
      <t>スイリョウ</t>
    </rPh>
    <rPh sb="8" eb="10">
      <t>ニュウリョク</t>
    </rPh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</si>
  <si>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③試算結果が表示されます</t>
    </r>
    <r>
      <rPr>
        <b/>
        <sz val="12"/>
        <color rgb="FF0000FF"/>
        <rFont val="游ゴシック"/>
        <family val="2"/>
        <scheme val="minor"/>
      </rPr>
      <t>。</t>
    </r>
    <rPh sb="3" eb="5">
      <t>シサン</t>
    </rPh>
    <rPh sb="5" eb="7">
      <t>ケッカ</t>
    </rPh>
    <rPh sb="8" eb="1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</si>
</sst>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rgb="FF0000FF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00FF"/>
      <name val="游ゴシック"/>
      <family val="2"/>
      <scheme val="minor"/>
    </font>
    <font>
      <b/>
      <sz val="12"/>
      <color rgb="FF0000FF"/>
      <name val="Segoe UI Symbol"/>
      <family val="2"/>
    </font>
    <font>
      <b/>
      <u/>
      <sz val="12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38" fontId="4" fillId="3" borderId="13" xfId="1" applyFont="1" applyFill="1" applyBorder="1" applyAlignment="1">
      <alignment horizontal="right" vertical="center" shrinkToFit="1"/>
    </xf>
    <xf numFmtId="38" fontId="4" fillId="3" borderId="14" xfId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0" fillId="5" borderId="3" xfId="1" applyFont="1" applyFill="1" applyBorder="1" applyAlignment="1">
      <alignment horizontal="right" vertical="center"/>
    </xf>
    <xf numFmtId="38" fontId="0" fillId="5" borderId="4" xfId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176" fontId="0" fillId="3" borderId="21" xfId="1" applyNumberFormat="1" applyFont="1" applyFill="1" applyBorder="1" applyAlignment="1">
      <alignment horizontal="right" vertical="center"/>
    </xf>
    <xf numFmtId="176" fontId="0" fillId="3" borderId="23" xfId="1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38" fontId="3" fillId="4" borderId="18" xfId="1" applyFont="1" applyFill="1" applyBorder="1" applyAlignment="1" applyProtection="1">
      <alignment horizontal="center" vertical="center"/>
      <protection locked="0"/>
    </xf>
    <xf numFmtId="38" fontId="3" fillId="4" borderId="19" xfId="1" applyFont="1" applyFill="1" applyBorder="1" applyAlignment="1" applyProtection="1">
      <alignment horizontal="center" vertical="center"/>
      <protection locked="0"/>
    </xf>
    <xf numFmtId="38" fontId="3" fillId="4" borderId="20" xfId="1" applyFont="1" applyFill="1" applyBorder="1" applyAlignment="1" applyProtection="1">
      <alignment horizontal="center" vertical="center"/>
      <protection locked="0"/>
    </xf>
    <xf numFmtId="38" fontId="0" fillId="5" borderId="21" xfId="1" applyFont="1" applyFill="1" applyBorder="1" applyAlignment="1">
      <alignment horizontal="right" vertical="center"/>
    </xf>
    <xf numFmtId="38" fontId="0" fillId="5" borderId="23" xfId="1" applyFont="1" applyFill="1" applyBorder="1" applyAlignment="1">
      <alignment horizontal="right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95281</xdr:colOff>
      <xdr:row>0</xdr:row>
      <xdr:rowOff>0</xdr:rowOff>
    </xdr:from>
    <xdr:to>
      <xdr:col>35</xdr:col>
      <xdr:colOff>123825</xdr:colOff>
      <xdr:row>41</xdr:row>
      <xdr:rowOff>2644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8D5919-1A98-4605-A117-7DA637C72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56" y="0"/>
          <a:ext cx="3343244" cy="6546319"/>
        </a:xfrm>
        <a:prstGeom prst="rect">
          <a:avLst/>
        </a:prstGeom>
      </xdr:spPr>
    </xdr:pic>
    <xdr:clientData/>
  </xdr:twoCellAnchor>
  <xdr:twoCellAnchor>
    <xdr:from>
      <xdr:col>22</xdr:col>
      <xdr:colOff>38098</xdr:colOff>
      <xdr:row>5</xdr:row>
      <xdr:rowOff>95249</xdr:rowOff>
    </xdr:from>
    <xdr:to>
      <xdr:col>31</xdr:col>
      <xdr:colOff>123824</xdr:colOff>
      <xdr:row>5</xdr:row>
      <xdr:rowOff>352425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8428376-30DC-4A23-9631-EC4F6E0ABDC2}"/>
            </a:ext>
          </a:extLst>
        </xdr:cNvPr>
        <xdr:cNvSpPr/>
      </xdr:nvSpPr>
      <xdr:spPr>
        <a:xfrm rot="10800000">
          <a:off x="6115048" y="1162049"/>
          <a:ext cx="2571751" cy="257176"/>
        </a:xfrm>
        <a:prstGeom prst="rightArrow">
          <a:avLst/>
        </a:prstGeom>
        <a:solidFill>
          <a:srgbClr val="FFFF00">
            <a:alpha val="50000"/>
          </a:srgbClr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38099</xdr:colOff>
      <xdr:row>9</xdr:row>
      <xdr:rowOff>66674</xdr:rowOff>
    </xdr:from>
    <xdr:to>
      <xdr:col>24</xdr:col>
      <xdr:colOff>19050</xdr:colOff>
      <xdr:row>10</xdr:row>
      <xdr:rowOff>247650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445BD8FB-67C6-4C13-BA81-BBD621C4AF2B}"/>
            </a:ext>
          </a:extLst>
        </xdr:cNvPr>
        <xdr:cNvSpPr/>
      </xdr:nvSpPr>
      <xdr:spPr>
        <a:xfrm rot="10800000">
          <a:off x="6115049" y="2352674"/>
          <a:ext cx="533401" cy="257176"/>
        </a:xfrm>
        <a:prstGeom prst="rightArrow">
          <a:avLst/>
        </a:prstGeom>
        <a:solidFill>
          <a:srgbClr val="FFFF00">
            <a:alpha val="50000"/>
          </a:srgbClr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M14"/>
  <sheetViews>
    <sheetView workbookViewId="0">
      <selection sqref="A1:XFD1048576"/>
    </sheetView>
  </sheetViews>
  <sheetFormatPr defaultColWidth="3.625" defaultRowHeight="20.100000000000001" customHeight="1" x14ac:dyDescent="0.4"/>
  <cols>
    <col min="1" max="1" width="3.625" style="16"/>
    <col min="2" max="2" width="8.125" style="16" customWidth="1"/>
    <col min="3" max="3" width="13.625" style="16" customWidth="1"/>
    <col min="4" max="4" width="6.125" style="16" customWidth="1"/>
    <col min="5" max="5" width="9" style="16" bestFit="1" customWidth="1"/>
    <col min="6" max="6" width="5.375" style="16" bestFit="1" customWidth="1"/>
    <col min="7" max="9" width="6.375" style="16" bestFit="1" customWidth="1"/>
    <col min="10" max="10" width="7.375" style="16" bestFit="1" customWidth="1"/>
    <col min="11" max="11" width="8.375" style="16" bestFit="1" customWidth="1"/>
    <col min="12" max="12" width="9.375" style="16" bestFit="1" customWidth="1"/>
    <col min="13" max="13" width="6.375" style="16" bestFit="1" customWidth="1"/>
    <col min="14" max="16384" width="3.625" style="16"/>
  </cols>
  <sheetData>
    <row r="2" spans="2:13" ht="36.75" customHeight="1" x14ac:dyDescent="0.4">
      <c r="B2" s="18" t="s">
        <v>5</v>
      </c>
      <c r="C2" s="21" t="s">
        <v>15</v>
      </c>
      <c r="D2" s="18" t="s">
        <v>0</v>
      </c>
      <c r="E2" s="21" t="s">
        <v>30</v>
      </c>
      <c r="F2" s="46" t="s">
        <v>31</v>
      </c>
      <c r="G2" s="46"/>
      <c r="H2" s="46"/>
      <c r="I2" s="46"/>
      <c r="J2" s="46"/>
      <c r="K2" s="46"/>
      <c r="L2" s="46"/>
      <c r="M2" s="46"/>
    </row>
    <row r="3" spans="2:13" ht="18.75" x14ac:dyDescent="0.4">
      <c r="B3" s="36"/>
      <c r="C3" s="19"/>
      <c r="D3" s="19"/>
      <c r="E3" s="35"/>
      <c r="F3" s="26" t="s">
        <v>22</v>
      </c>
      <c r="G3" s="26" t="s">
        <v>23</v>
      </c>
      <c r="H3" s="26" t="s">
        <v>24</v>
      </c>
      <c r="I3" s="26" t="s">
        <v>25</v>
      </c>
      <c r="J3" s="26" t="s">
        <v>26</v>
      </c>
      <c r="K3" s="26" t="s">
        <v>27</v>
      </c>
      <c r="L3" s="26" t="s">
        <v>28</v>
      </c>
      <c r="M3" s="26" t="s">
        <v>29</v>
      </c>
    </row>
    <row r="4" spans="2:13" ht="20.100000000000001" customHeight="1" x14ac:dyDescent="0.4">
      <c r="B4" s="27">
        <v>1</v>
      </c>
      <c r="C4" s="17" t="s">
        <v>21</v>
      </c>
      <c r="D4" s="33">
        <v>13</v>
      </c>
      <c r="E4" s="34">
        <v>1082</v>
      </c>
      <c r="F4" s="33">
        <v>51</v>
      </c>
      <c r="G4" s="33">
        <v>146</v>
      </c>
      <c r="H4" s="33">
        <v>157</v>
      </c>
      <c r="I4" s="33">
        <v>170</v>
      </c>
      <c r="J4" s="33">
        <v>186</v>
      </c>
      <c r="K4" s="33">
        <v>205</v>
      </c>
      <c r="L4" s="33">
        <v>205</v>
      </c>
      <c r="M4" s="33">
        <v>205</v>
      </c>
    </row>
    <row r="5" spans="2:13" ht="20.100000000000001" customHeight="1" x14ac:dyDescent="0.4">
      <c r="B5" s="2"/>
      <c r="C5" s="17" t="s">
        <v>8</v>
      </c>
      <c r="D5" s="33">
        <v>20</v>
      </c>
      <c r="E5" s="34">
        <v>1175</v>
      </c>
      <c r="F5" s="33">
        <v>51</v>
      </c>
      <c r="G5" s="33">
        <v>146</v>
      </c>
      <c r="H5" s="33">
        <v>157</v>
      </c>
      <c r="I5" s="33">
        <v>170</v>
      </c>
      <c r="J5" s="33">
        <v>186</v>
      </c>
      <c r="K5" s="33">
        <v>205</v>
      </c>
      <c r="L5" s="33">
        <v>205</v>
      </c>
      <c r="M5" s="33">
        <v>205</v>
      </c>
    </row>
    <row r="6" spans="2:13" ht="20.100000000000001" customHeight="1" x14ac:dyDescent="0.4">
      <c r="B6" s="2"/>
      <c r="C6" s="17" t="s">
        <v>9</v>
      </c>
      <c r="D6" s="33">
        <v>25</v>
      </c>
      <c r="E6" s="34">
        <v>1517</v>
      </c>
      <c r="F6" s="33">
        <v>166</v>
      </c>
      <c r="G6" s="33">
        <v>166</v>
      </c>
      <c r="H6" s="33">
        <v>166</v>
      </c>
      <c r="I6" s="33">
        <v>181</v>
      </c>
      <c r="J6" s="33">
        <v>192</v>
      </c>
      <c r="K6" s="33">
        <v>205</v>
      </c>
      <c r="L6" s="33">
        <v>221</v>
      </c>
      <c r="M6" s="33">
        <v>221</v>
      </c>
    </row>
    <row r="7" spans="2:13" ht="20.100000000000001" customHeight="1" x14ac:dyDescent="0.4">
      <c r="C7" s="28"/>
      <c r="D7" s="33">
        <v>30</v>
      </c>
      <c r="E7" s="34">
        <v>1877</v>
      </c>
      <c r="F7" s="33">
        <v>181</v>
      </c>
      <c r="G7" s="33">
        <v>181</v>
      </c>
      <c r="H7" s="33">
        <v>181</v>
      </c>
      <c r="I7" s="33">
        <v>181</v>
      </c>
      <c r="J7" s="33">
        <v>192</v>
      </c>
      <c r="K7" s="33">
        <v>205</v>
      </c>
      <c r="L7" s="33">
        <v>221</v>
      </c>
      <c r="M7" s="33">
        <v>241</v>
      </c>
    </row>
    <row r="8" spans="2:13" ht="20.100000000000001" customHeight="1" x14ac:dyDescent="0.4">
      <c r="C8" s="29"/>
      <c r="D8" s="33">
        <v>40</v>
      </c>
      <c r="E8" s="34">
        <v>2146</v>
      </c>
      <c r="F8" s="33">
        <v>181</v>
      </c>
      <c r="G8" s="33">
        <v>181</v>
      </c>
      <c r="H8" s="33">
        <v>181</v>
      </c>
      <c r="I8" s="33">
        <v>181</v>
      </c>
      <c r="J8" s="33">
        <v>192</v>
      </c>
      <c r="K8" s="33">
        <v>205</v>
      </c>
      <c r="L8" s="33">
        <v>221</v>
      </c>
      <c r="M8" s="33">
        <v>241</v>
      </c>
    </row>
    <row r="9" spans="2:13" ht="20.100000000000001" customHeight="1" x14ac:dyDescent="0.4">
      <c r="C9" s="29"/>
      <c r="D9" s="33">
        <v>50</v>
      </c>
      <c r="E9" s="34">
        <v>4346</v>
      </c>
      <c r="F9" s="33">
        <v>181</v>
      </c>
      <c r="G9" s="33">
        <v>181</v>
      </c>
      <c r="H9" s="33">
        <v>181</v>
      </c>
      <c r="I9" s="33">
        <v>181</v>
      </c>
      <c r="J9" s="33">
        <v>192</v>
      </c>
      <c r="K9" s="33">
        <v>205</v>
      </c>
      <c r="L9" s="33">
        <v>221</v>
      </c>
      <c r="M9" s="33">
        <v>241</v>
      </c>
    </row>
    <row r="10" spans="2:13" ht="20.100000000000001" customHeight="1" x14ac:dyDescent="0.4">
      <c r="C10" s="29"/>
      <c r="D10" s="33">
        <v>75</v>
      </c>
      <c r="E10" s="34">
        <v>5234</v>
      </c>
      <c r="F10" s="33">
        <v>181</v>
      </c>
      <c r="G10" s="33">
        <v>181</v>
      </c>
      <c r="H10" s="33">
        <v>181</v>
      </c>
      <c r="I10" s="33">
        <v>181</v>
      </c>
      <c r="J10" s="33">
        <v>192</v>
      </c>
      <c r="K10" s="33">
        <v>205</v>
      </c>
      <c r="L10" s="33">
        <v>221</v>
      </c>
      <c r="M10" s="33">
        <v>241</v>
      </c>
    </row>
    <row r="11" spans="2:13" ht="20.100000000000001" customHeight="1" x14ac:dyDescent="0.4">
      <c r="C11" s="29"/>
      <c r="D11" s="33">
        <v>100</v>
      </c>
      <c r="E11" s="34">
        <v>6982</v>
      </c>
      <c r="F11" s="33">
        <v>181</v>
      </c>
      <c r="G11" s="33">
        <v>181</v>
      </c>
      <c r="H11" s="33">
        <v>181</v>
      </c>
      <c r="I11" s="33">
        <v>181</v>
      </c>
      <c r="J11" s="33">
        <v>192</v>
      </c>
      <c r="K11" s="33">
        <v>205</v>
      </c>
      <c r="L11" s="33">
        <v>221</v>
      </c>
      <c r="M11" s="33">
        <v>241</v>
      </c>
    </row>
    <row r="12" spans="2:13" ht="20.100000000000001" customHeight="1" x14ac:dyDescent="0.4">
      <c r="C12" s="2"/>
      <c r="D12" s="30"/>
      <c r="E12" s="31"/>
    </row>
    <row r="13" spans="2:13" ht="20.100000000000001" customHeight="1" x14ac:dyDescent="0.4">
      <c r="C13" s="2"/>
      <c r="D13" s="32"/>
      <c r="E13" s="32"/>
    </row>
    <row r="14" spans="2:13" ht="20.100000000000001" customHeight="1" x14ac:dyDescent="0.4">
      <c r="C14" s="2"/>
      <c r="D14" s="32"/>
      <c r="E14" s="32"/>
    </row>
  </sheetData>
  <sheetProtection algorithmName="SHA-512" hashValue="DZ0UPDQ23THtASo1nP+yEhCUmaE679fTlxfiL/BikdhQhoK8rHUa9kWy0McNSRPKZlW3oYHccr2Sr/iHtBvD7g==" saltValue="pWWGn80zDIVcTbOpQ+Pglg==" spinCount="100000" sheet="1" objects="1" scenarios="1" selectLockedCells="1" selectUnlockedCells="1"/>
  <mergeCells count="1">
    <mergeCell ref="F2:M2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44"/>
  <sheetViews>
    <sheetView showGridLines="0" showRowColHeaders="0" tabSelected="1" zoomScaleNormal="100" workbookViewId="0">
      <selection activeCell="E11" sqref="E11:G11"/>
    </sheetView>
  </sheetViews>
  <sheetFormatPr defaultColWidth="3.625" defaultRowHeight="20.100000000000001" customHeight="1" x14ac:dyDescent="0.4"/>
  <cols>
    <col min="1" max="16384" width="3.625" style="23"/>
  </cols>
  <sheetData>
    <row r="1" spans="1:23" ht="20.100000000000001" customHeight="1" x14ac:dyDescent="0.4">
      <c r="A1" s="43" t="s">
        <v>35</v>
      </c>
    </row>
    <row r="2" spans="1:23" s="25" customFormat="1" ht="20.100000000000001" customHeight="1" x14ac:dyDescent="0.4">
      <c r="A2" s="40"/>
      <c r="B2" s="42" t="s">
        <v>36</v>
      </c>
    </row>
    <row r="4" spans="1:23" ht="20.100000000000001" customHeight="1" x14ac:dyDescent="0.4">
      <c r="A4" s="42" t="s">
        <v>32</v>
      </c>
    </row>
    <row r="5" spans="1:23" ht="6" customHeight="1" thickBot="1" x14ac:dyDescent="0.45"/>
    <row r="6" spans="1:23" ht="28.5" customHeight="1" thickTop="1" thickBot="1" x14ac:dyDescent="0.45">
      <c r="B6" s="46" t="s">
        <v>0</v>
      </c>
      <c r="C6" s="58"/>
      <c r="D6" s="64">
        <v>13</v>
      </c>
      <c r="E6" s="65"/>
      <c r="F6" s="45" t="s">
        <v>2</v>
      </c>
      <c r="G6" s="44" t="s">
        <v>37</v>
      </c>
    </row>
    <row r="7" spans="1:23" ht="28.5" customHeight="1" thickTop="1" x14ac:dyDescent="0.4">
      <c r="B7" s="46" t="s">
        <v>1</v>
      </c>
      <c r="C7" s="46"/>
      <c r="D7" s="66" t="s">
        <v>21</v>
      </c>
      <c r="E7" s="67"/>
      <c r="F7" s="68"/>
    </row>
    <row r="9" spans="1:23" ht="20.100000000000001" customHeight="1" x14ac:dyDescent="0.4">
      <c r="A9" s="42" t="s">
        <v>33</v>
      </c>
    </row>
    <row r="10" spans="1:23" ht="6" customHeight="1" thickBot="1" x14ac:dyDescent="0.45"/>
    <row r="11" spans="1:23" ht="28.5" customHeight="1" thickTop="1" thickBot="1" x14ac:dyDescent="0.45">
      <c r="B11" s="46" t="s">
        <v>10</v>
      </c>
      <c r="C11" s="46"/>
      <c r="D11" s="58"/>
      <c r="E11" s="59"/>
      <c r="F11" s="60"/>
      <c r="G11" s="61"/>
      <c r="H11" s="45" t="s">
        <v>7</v>
      </c>
      <c r="I11" s="44" t="s">
        <v>38</v>
      </c>
    </row>
    <row r="12" spans="1:23" ht="5.25" customHeight="1" thickTop="1" x14ac:dyDescent="0.4"/>
    <row r="13" spans="1:23" ht="5.0999999999999996" customHeight="1" thickBot="1" x14ac:dyDescent="0.4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</row>
    <row r="14" spans="1:23" ht="20.100000000000001" customHeight="1" thickBot="1" x14ac:dyDescent="0.45">
      <c r="B14" s="49" t="s">
        <v>16</v>
      </c>
      <c r="C14" s="50"/>
      <c r="D14" s="50"/>
      <c r="E14" s="50"/>
      <c r="F14" s="50"/>
      <c r="G14" s="50"/>
      <c r="H14" s="62">
        <f>VLOOKUP($D$6,設定!$D$4:$M$11,2,FALSE)</f>
        <v>1082</v>
      </c>
      <c r="I14" s="63"/>
      <c r="J14" s="63"/>
      <c r="K14" s="38" t="s">
        <v>3</v>
      </c>
      <c r="V14" s="24"/>
      <c r="W14" s="22"/>
    </row>
    <row r="15" spans="1:23" ht="5.0999999999999996" customHeight="1" x14ac:dyDescent="0.4">
      <c r="B15" s="7"/>
      <c r="C15" s="8"/>
      <c r="D15" s="8"/>
      <c r="E15" s="8"/>
      <c r="F15" s="8"/>
      <c r="G15" s="8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</row>
    <row r="16" spans="1:23" ht="5.0999999999999996" customHeight="1" thickBot="1" x14ac:dyDescent="0.45">
      <c r="B16" s="12"/>
      <c r="C16" s="13"/>
      <c r="D16" s="13"/>
      <c r="E16" s="13"/>
      <c r="F16" s="13"/>
      <c r="G16" s="1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</row>
    <row r="17" spans="2:22" ht="20.100000000000001" customHeight="1" thickBot="1" x14ac:dyDescent="0.45">
      <c r="B17" s="49" t="s">
        <v>17</v>
      </c>
      <c r="C17" s="50"/>
      <c r="D17" s="50"/>
      <c r="E17" s="50"/>
      <c r="F17" s="50"/>
      <c r="G17" s="51"/>
      <c r="H17" s="52">
        <f>VLOOKUP($D$6,設定!$D$4:$M$11,3,FALSE)</f>
        <v>51</v>
      </c>
      <c r="I17" s="53"/>
      <c r="J17" s="53"/>
      <c r="K17" s="39" t="s">
        <v>3</v>
      </c>
      <c r="L17" s="1" t="s">
        <v>4</v>
      </c>
      <c r="M17" s="54">
        <f>IF($E$11&lt;=8,0,IF($E$11&gt;10,2,$E$11-8))</f>
        <v>0</v>
      </c>
      <c r="N17" s="55"/>
      <c r="O17" s="20" t="s">
        <v>7</v>
      </c>
      <c r="P17" s="1" t="s">
        <v>6</v>
      </c>
      <c r="Q17" s="56">
        <f>H17*M17</f>
        <v>0</v>
      </c>
      <c r="R17" s="57"/>
      <c r="S17" s="57"/>
      <c r="T17" s="57"/>
      <c r="U17" s="37" t="s">
        <v>3</v>
      </c>
      <c r="V17" s="24"/>
    </row>
    <row r="18" spans="2:22" ht="5.0999999999999996" customHeight="1" x14ac:dyDescent="0.4"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2:22" ht="5.0999999999999996" customHeight="1" thickBot="1" x14ac:dyDescent="0.45">
      <c r="B19" s="12"/>
      <c r="C19" s="13"/>
      <c r="D19" s="13"/>
      <c r="E19" s="13"/>
      <c r="F19" s="13"/>
      <c r="G19" s="1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</row>
    <row r="20" spans="2:22" ht="20.100000000000001" customHeight="1" thickBot="1" x14ac:dyDescent="0.45">
      <c r="B20" s="49" t="s">
        <v>11</v>
      </c>
      <c r="C20" s="50"/>
      <c r="D20" s="50"/>
      <c r="E20" s="50"/>
      <c r="F20" s="50"/>
      <c r="G20" s="51"/>
      <c r="H20" s="52">
        <f>VLOOKUP($D$6,設定!$D$4:$M$11,4,FALSE)</f>
        <v>146</v>
      </c>
      <c r="I20" s="53"/>
      <c r="J20" s="53"/>
      <c r="K20" s="39" t="s">
        <v>3</v>
      </c>
      <c r="L20" s="1" t="s">
        <v>4</v>
      </c>
      <c r="M20" s="54">
        <f>IF($E$11&lt;=10,0,IF($E$11&gt;20,10,$E$11-10))</f>
        <v>0</v>
      </c>
      <c r="N20" s="55"/>
      <c r="O20" s="20" t="s">
        <v>7</v>
      </c>
      <c r="P20" s="1" t="s">
        <v>6</v>
      </c>
      <c r="Q20" s="56">
        <f>H20*M20</f>
        <v>0</v>
      </c>
      <c r="R20" s="57"/>
      <c r="S20" s="57"/>
      <c r="T20" s="57"/>
      <c r="U20" s="37" t="s">
        <v>3</v>
      </c>
      <c r="V20" s="24"/>
    </row>
    <row r="21" spans="2:22" ht="5.0999999999999996" customHeight="1" x14ac:dyDescent="0.4"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</row>
    <row r="22" spans="2:22" ht="5.0999999999999996" customHeight="1" thickBot="1" x14ac:dyDescent="0.4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</row>
    <row r="23" spans="2:22" ht="20.100000000000001" customHeight="1" thickBot="1" x14ac:dyDescent="0.45">
      <c r="B23" s="49" t="s">
        <v>12</v>
      </c>
      <c r="C23" s="50"/>
      <c r="D23" s="50"/>
      <c r="E23" s="50"/>
      <c r="F23" s="50"/>
      <c r="G23" s="51"/>
      <c r="H23" s="52">
        <f>VLOOKUP($D$6,設定!$D$4:$M$11,5,FALSE)</f>
        <v>157</v>
      </c>
      <c r="I23" s="53"/>
      <c r="J23" s="53"/>
      <c r="K23" s="39" t="s">
        <v>3</v>
      </c>
      <c r="L23" s="1" t="s">
        <v>4</v>
      </c>
      <c r="M23" s="54">
        <f>IF($E$11&lt;=20,0,IF($E$11&gt;30,10,$E$11-20))</f>
        <v>0</v>
      </c>
      <c r="N23" s="55"/>
      <c r="O23" s="20" t="s">
        <v>7</v>
      </c>
      <c r="P23" s="1" t="s">
        <v>6</v>
      </c>
      <c r="Q23" s="56">
        <f>H23*M23</f>
        <v>0</v>
      </c>
      <c r="R23" s="57"/>
      <c r="S23" s="57"/>
      <c r="T23" s="57"/>
      <c r="U23" s="37" t="s">
        <v>3</v>
      </c>
      <c r="V23" s="24"/>
    </row>
    <row r="24" spans="2:22" ht="5.0999999999999996" customHeight="1" x14ac:dyDescent="0.4"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</row>
    <row r="25" spans="2:22" ht="5.0999999999999996" customHeight="1" thickBot="1" x14ac:dyDescent="0.4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</row>
    <row r="26" spans="2:22" ht="20.100000000000001" customHeight="1" thickBot="1" x14ac:dyDescent="0.45">
      <c r="B26" s="49" t="s">
        <v>13</v>
      </c>
      <c r="C26" s="50"/>
      <c r="D26" s="50"/>
      <c r="E26" s="50"/>
      <c r="F26" s="50"/>
      <c r="G26" s="51"/>
      <c r="H26" s="52">
        <f>VLOOKUP($D$6,設定!$D$4:$M$11,6,FALSE)</f>
        <v>170</v>
      </c>
      <c r="I26" s="53"/>
      <c r="J26" s="53"/>
      <c r="K26" s="39" t="s">
        <v>3</v>
      </c>
      <c r="L26" s="1" t="s">
        <v>4</v>
      </c>
      <c r="M26" s="54">
        <f>IF($E$11&lt;=30,0,IF($E$11&gt;50,20,$E$11-30))</f>
        <v>0</v>
      </c>
      <c r="N26" s="55"/>
      <c r="O26" s="20" t="s">
        <v>7</v>
      </c>
      <c r="P26" s="1" t="s">
        <v>6</v>
      </c>
      <c r="Q26" s="56">
        <f>H26*M26</f>
        <v>0</v>
      </c>
      <c r="R26" s="57"/>
      <c r="S26" s="57"/>
      <c r="T26" s="57"/>
      <c r="U26" s="37" t="s">
        <v>3</v>
      </c>
      <c r="V26" s="24"/>
    </row>
    <row r="27" spans="2:22" ht="5.0999999999999996" customHeight="1" x14ac:dyDescent="0.4"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</row>
    <row r="28" spans="2:22" ht="5.0999999999999996" customHeight="1" thickBot="1" x14ac:dyDescent="0.4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</row>
    <row r="29" spans="2:22" ht="20.100000000000001" customHeight="1" thickBot="1" x14ac:dyDescent="0.45">
      <c r="B29" s="49" t="s">
        <v>14</v>
      </c>
      <c r="C29" s="50"/>
      <c r="D29" s="50"/>
      <c r="E29" s="50"/>
      <c r="F29" s="50"/>
      <c r="G29" s="51"/>
      <c r="H29" s="52">
        <f>VLOOKUP($D$6,設定!$D$4:$M$11,7,FALSE)</f>
        <v>186</v>
      </c>
      <c r="I29" s="53"/>
      <c r="J29" s="53"/>
      <c r="K29" s="39" t="s">
        <v>3</v>
      </c>
      <c r="L29" s="1" t="s">
        <v>4</v>
      </c>
      <c r="M29" s="54">
        <f>IF($E$11&lt;=50,0,IF($E$11&gt;100,50,$E$11-50))</f>
        <v>0</v>
      </c>
      <c r="N29" s="55"/>
      <c r="O29" s="20" t="s">
        <v>7</v>
      </c>
      <c r="P29" s="1" t="s">
        <v>6</v>
      </c>
      <c r="Q29" s="56">
        <f>H29*M29</f>
        <v>0</v>
      </c>
      <c r="R29" s="57"/>
      <c r="S29" s="57"/>
      <c r="T29" s="57"/>
      <c r="U29" s="37" t="s">
        <v>3</v>
      </c>
      <c r="V29" s="24"/>
    </row>
    <row r="30" spans="2:22" ht="5.0999999999999996" customHeight="1" x14ac:dyDescent="0.4"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1"/>
    </row>
    <row r="31" spans="2:22" ht="5.0999999999999996" customHeight="1" thickBot="1" x14ac:dyDescent="0.4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</row>
    <row r="32" spans="2:22" ht="20.100000000000001" customHeight="1" thickBot="1" x14ac:dyDescent="0.45">
      <c r="B32" s="49" t="s">
        <v>18</v>
      </c>
      <c r="C32" s="50"/>
      <c r="D32" s="50"/>
      <c r="E32" s="50"/>
      <c r="F32" s="50"/>
      <c r="G32" s="51"/>
      <c r="H32" s="52">
        <f>VLOOKUP($D$6,設定!$D$4:$M$11,8,FALSE)</f>
        <v>205</v>
      </c>
      <c r="I32" s="53"/>
      <c r="J32" s="53"/>
      <c r="K32" s="39" t="s">
        <v>3</v>
      </c>
      <c r="L32" s="1" t="s">
        <v>4</v>
      </c>
      <c r="M32" s="54">
        <f>IF($E$11&lt;=100,0,IF($E$11&gt;500,400,$E$11-100))</f>
        <v>0</v>
      </c>
      <c r="N32" s="55"/>
      <c r="O32" s="20" t="s">
        <v>7</v>
      </c>
      <c r="P32" s="1" t="s">
        <v>6</v>
      </c>
      <c r="Q32" s="56">
        <f>H32*M32</f>
        <v>0</v>
      </c>
      <c r="R32" s="57"/>
      <c r="S32" s="57"/>
      <c r="T32" s="57"/>
      <c r="U32" s="37" t="s">
        <v>3</v>
      </c>
      <c r="V32" s="24"/>
    </row>
    <row r="33" spans="1:22" ht="5.0999999999999996" customHeight="1" x14ac:dyDescent="0.4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</row>
    <row r="34" spans="1:22" ht="5.0999999999999996" customHeight="1" thickBot="1" x14ac:dyDescent="0.45">
      <c r="B34" s="12"/>
      <c r="C34" s="13"/>
      <c r="D34" s="13"/>
      <c r="E34" s="13"/>
      <c r="F34" s="13"/>
      <c r="G34" s="1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</row>
    <row r="35" spans="1:22" ht="20.100000000000001" customHeight="1" thickBot="1" x14ac:dyDescent="0.45">
      <c r="B35" s="49" t="s">
        <v>19</v>
      </c>
      <c r="C35" s="50"/>
      <c r="D35" s="50"/>
      <c r="E35" s="50"/>
      <c r="F35" s="50"/>
      <c r="G35" s="51"/>
      <c r="H35" s="52">
        <f>VLOOKUP($D$6,設定!$D$4:$M$11,9,FALSE)</f>
        <v>205</v>
      </c>
      <c r="I35" s="53"/>
      <c r="J35" s="53"/>
      <c r="K35" s="39" t="s">
        <v>3</v>
      </c>
      <c r="L35" s="1" t="s">
        <v>4</v>
      </c>
      <c r="M35" s="54">
        <f>IF($E$11&lt;=500,0,IF($E$11&gt;1000,500,$E$11-500))</f>
        <v>0</v>
      </c>
      <c r="N35" s="55"/>
      <c r="O35" s="20" t="s">
        <v>7</v>
      </c>
      <c r="P35" s="1" t="s">
        <v>6</v>
      </c>
      <c r="Q35" s="56">
        <f>H35*M35</f>
        <v>0</v>
      </c>
      <c r="R35" s="57"/>
      <c r="S35" s="57"/>
      <c r="T35" s="57"/>
      <c r="U35" s="37" t="s">
        <v>3</v>
      </c>
      <c r="V35" s="24"/>
    </row>
    <row r="36" spans="1:22" ht="5.0999999999999996" customHeight="1" x14ac:dyDescent="0.4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</row>
    <row r="37" spans="1:22" ht="5.0999999999999996" customHeight="1" thickBot="1" x14ac:dyDescent="0.45">
      <c r="B37" s="12"/>
      <c r="C37" s="13"/>
      <c r="D37" s="13"/>
      <c r="E37" s="13"/>
      <c r="F37" s="13"/>
      <c r="G37" s="13"/>
      <c r="H37" s="3"/>
      <c r="I37" s="3"/>
      <c r="J37" s="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</row>
    <row r="38" spans="1:22" ht="20.100000000000001" customHeight="1" thickBot="1" x14ac:dyDescent="0.45">
      <c r="B38" s="49" t="s">
        <v>20</v>
      </c>
      <c r="C38" s="50"/>
      <c r="D38" s="50"/>
      <c r="E38" s="50"/>
      <c r="F38" s="50"/>
      <c r="G38" s="51"/>
      <c r="H38" s="52">
        <f>VLOOKUP($D$6,設定!$D$4:$M$11,10,FALSE)</f>
        <v>205</v>
      </c>
      <c r="I38" s="53"/>
      <c r="J38" s="53"/>
      <c r="K38" s="39" t="s">
        <v>3</v>
      </c>
      <c r="L38" s="1" t="s">
        <v>4</v>
      </c>
      <c r="M38" s="54">
        <f>IF($E$11&lt;=1000,0,$E$11-1000)</f>
        <v>0</v>
      </c>
      <c r="N38" s="55"/>
      <c r="O38" s="20" t="s">
        <v>7</v>
      </c>
      <c r="P38" s="1" t="s">
        <v>6</v>
      </c>
      <c r="Q38" s="56">
        <f>H38*M38</f>
        <v>0</v>
      </c>
      <c r="R38" s="57"/>
      <c r="S38" s="57"/>
      <c r="T38" s="57"/>
      <c r="U38" s="37" t="s">
        <v>3</v>
      </c>
      <c r="V38" s="24"/>
    </row>
    <row r="39" spans="1:22" ht="5.0999999999999996" customHeight="1" x14ac:dyDescent="0.4"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1" spans="1:22" ht="20.100000000000001" customHeight="1" x14ac:dyDescent="0.4">
      <c r="A41" s="42" t="s">
        <v>34</v>
      </c>
    </row>
    <row r="42" spans="1:22" ht="6" customHeight="1" thickBot="1" x14ac:dyDescent="0.45"/>
    <row r="43" spans="1:22" ht="28.5" customHeight="1" thickTop="1" thickBot="1" x14ac:dyDescent="0.45">
      <c r="B43" s="47">
        <f>ROUNDDOWN(SUM(H14,Q17,Q20,Q23,Q26,Q29,Q32,Q35,Q38),0)</f>
        <v>1082</v>
      </c>
      <c r="C43" s="48"/>
      <c r="D43" s="48"/>
      <c r="E43" s="15" t="s">
        <v>3</v>
      </c>
      <c r="F43" s="44" t="s">
        <v>39</v>
      </c>
    </row>
    <row r="44" spans="1:22" ht="20.100000000000001" customHeight="1" thickTop="1" x14ac:dyDescent="0.4">
      <c r="E44" s="41"/>
    </row>
  </sheetData>
  <sheetProtection algorithmName="SHA-512" hashValue="dZ41DMZYieEn5BUbh8+PSvDhXSpdIG4XFP63Ofp4qaC9XzXwTRvf3c2mr+GRtMEgw6qbNol2q5Sw+AQ+0zk9rA==" saltValue="iOTOx7Qotw9fC0Yp2wLdEQ==" spinCount="100000" sheet="1" objects="1" scenarios="1" selectLockedCells="1"/>
  <mergeCells count="41">
    <mergeCell ref="B11:D11"/>
    <mergeCell ref="E11:G11"/>
    <mergeCell ref="B14:G14"/>
    <mergeCell ref="H14:J14"/>
    <mergeCell ref="B6:C6"/>
    <mergeCell ref="D6:E6"/>
    <mergeCell ref="B7:C7"/>
    <mergeCell ref="D7:F7"/>
    <mergeCell ref="Q17:T17"/>
    <mergeCell ref="B20:G20"/>
    <mergeCell ref="H20:J20"/>
    <mergeCell ref="M20:N20"/>
    <mergeCell ref="Q20:T20"/>
    <mergeCell ref="B17:G17"/>
    <mergeCell ref="H17:J17"/>
    <mergeCell ref="M17:N17"/>
    <mergeCell ref="B26:G26"/>
    <mergeCell ref="H26:J26"/>
    <mergeCell ref="M26:N26"/>
    <mergeCell ref="Q26:T26"/>
    <mergeCell ref="B23:G23"/>
    <mergeCell ref="H23:J23"/>
    <mergeCell ref="M23:N23"/>
    <mergeCell ref="Q23:T23"/>
    <mergeCell ref="B32:G32"/>
    <mergeCell ref="H32:J32"/>
    <mergeCell ref="M32:N32"/>
    <mergeCell ref="Q32:T32"/>
    <mergeCell ref="B29:G29"/>
    <mergeCell ref="H29:J29"/>
    <mergeCell ref="M29:N29"/>
    <mergeCell ref="Q29:T29"/>
    <mergeCell ref="B43:D43"/>
    <mergeCell ref="B35:G35"/>
    <mergeCell ref="H35:J35"/>
    <mergeCell ref="M35:N35"/>
    <mergeCell ref="Q35:T35"/>
    <mergeCell ref="B38:G38"/>
    <mergeCell ref="H38:J38"/>
    <mergeCell ref="M38:N38"/>
    <mergeCell ref="Q38:T38"/>
  </mergeCells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設定!$D$4:$D$11</xm:f>
          </x14:formula1>
          <xm:sqref>D6:E6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設定</vt:lpstr>
      <vt:lpstr>R7.6-R9.5水道料金試算表</vt:lpstr>
      <vt:lpstr>'R7.6-R9.5水道料金試算表'!Print_Area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2024-10-08T01:02:48Z</dcterms:modified>
</cp:coreProperties>
</file>