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176\Desktop\"/>
    </mc:Choice>
  </mc:AlternateContent>
  <xr:revisionPtr revIDLastSave="0" documentId="13_ncr:1_{33DB3EB3-3DAF-42FC-9676-9F3ADDC81E73}" xr6:coauthVersionLast="36" xr6:coauthVersionMax="36" xr10:uidLastSave="{00000000-0000-0000-0000-000000000000}"/>
  <bookViews>
    <workbookView xWindow="0" yWindow="0" windowWidth="19200" windowHeight="11295" firstSheet="1" activeTab="1" xr2:uid="{00000000-000D-0000-FFFF-FFFF00000000}"/>
  </bookViews>
  <sheets>
    <sheet name="水道(R7)" sheetId="1" state="hidden" r:id="rId1"/>
    <sheet name="R7.6-R9.5共同住宅特例水道料金試算表" sheetId="25" r:id="rId2"/>
  </sheets>
  <definedNames>
    <definedName name="_xlnm.Print_Area" localSheetId="1">'R7.6-R9.5共同住宅特例水道料金試算表'!$A$1:$AI$32</definedName>
    <definedName name="_xlnm.Print_Area" localSheetId="0">'水道(R7)'!$A$1:$AE$27</definedName>
  </definedNames>
  <calcPr calcId="191029"/>
</workbook>
</file>

<file path=xl/calcChain.xml><?xml version="1.0" encoding="utf-8"?>
<calcChain xmlns="http://schemas.openxmlformats.org/spreadsheetml/2006/main">
  <c r="N29" i="25" l="1"/>
  <c r="N28" i="25"/>
  <c r="N27" i="25"/>
  <c r="N26" i="25"/>
  <c r="N25" i="25"/>
  <c r="N24" i="25"/>
  <c r="W23" i="25"/>
  <c r="R23" i="25"/>
  <c r="N23" i="25"/>
  <c r="N18" i="25"/>
  <c r="J18" i="25"/>
  <c r="N17" i="25"/>
  <c r="J17" i="25"/>
  <c r="N16" i="25"/>
  <c r="J16" i="25"/>
  <c r="N15" i="25"/>
  <c r="J15" i="25"/>
  <c r="N14" i="25"/>
  <c r="J14" i="25"/>
  <c r="N13" i="25"/>
  <c r="J13" i="25"/>
  <c r="N12" i="25"/>
  <c r="J12" i="25"/>
  <c r="N11" i="25"/>
  <c r="J11" i="25"/>
  <c r="R10" i="25"/>
  <c r="N10" i="25"/>
  <c r="J10" i="25"/>
  <c r="N5" i="25"/>
  <c r="J24" i="25" s="1"/>
  <c r="R24" i="25" s="1"/>
  <c r="R18" i="25" l="1"/>
  <c r="R16" i="25"/>
  <c r="R14" i="25"/>
  <c r="AA23" i="25"/>
  <c r="R12" i="25"/>
  <c r="R13" i="25"/>
  <c r="R11" i="25"/>
  <c r="R17" i="25"/>
  <c r="R15" i="25"/>
  <c r="W24" i="25"/>
  <c r="AA24" i="25" s="1"/>
  <c r="J29" i="25"/>
  <c r="R29" i="25" s="1"/>
  <c r="J28" i="25"/>
  <c r="R28" i="25" s="1"/>
  <c r="J26" i="25"/>
  <c r="R26" i="25" s="1"/>
  <c r="J25" i="25"/>
  <c r="R25" i="25" s="1"/>
  <c r="J23" i="25"/>
  <c r="J27" i="25"/>
  <c r="R27" i="25" s="1"/>
  <c r="R19" i="25" l="1"/>
  <c r="W28" i="25"/>
  <c r="AA28" i="25" s="1"/>
  <c r="W27" i="25"/>
  <c r="AA27" i="25" s="1"/>
  <c r="W26" i="25"/>
  <c r="AA26" i="25" s="1"/>
  <c r="W29" i="25"/>
  <c r="AA29" i="25" s="1"/>
  <c r="W25" i="25"/>
  <c r="AA25" i="25" s="1"/>
  <c r="AA30" i="25" l="1"/>
</calcChain>
</file>

<file path=xl/sharedStrings.xml><?xml version="1.0" encoding="utf-8"?>
<sst xmlns="http://schemas.openxmlformats.org/spreadsheetml/2006/main" count="227" uniqueCount="67">
  <si>
    <t>用途</t>
    <rPh sb="0" eb="2">
      <t>ヨウト</t>
    </rPh>
    <phoneticPr fontId="3"/>
  </si>
  <si>
    <t>基本水量</t>
    <rPh sb="0" eb="2">
      <t>キホン</t>
    </rPh>
    <rPh sb="2" eb="4">
      <t>スイリョウ</t>
    </rPh>
    <phoneticPr fontId="3"/>
  </si>
  <si>
    <t>基本料金</t>
    <rPh sb="0" eb="2">
      <t>キホン</t>
    </rPh>
    <rPh sb="2" eb="4">
      <t>リョウキン</t>
    </rPh>
    <phoneticPr fontId="3"/>
  </si>
  <si>
    <t>（１㎥につき）</t>
    <phoneticPr fontId="3"/>
  </si>
  <si>
    <t>㎥</t>
  </si>
  <si>
    <t>円</t>
    <rPh sb="0" eb="1">
      <t>エン</t>
    </rPh>
    <phoneticPr fontId="3"/>
  </si>
  <si>
    <t>を超え</t>
    <phoneticPr fontId="3"/>
  </si>
  <si>
    <t>を超えるもの</t>
    <phoneticPr fontId="3"/>
  </si>
  <si>
    <t>湯屋用</t>
    <rPh sb="0" eb="2">
      <t>ユヤ</t>
    </rPh>
    <rPh sb="2" eb="3">
      <t>ヨウ</t>
    </rPh>
    <phoneticPr fontId="3"/>
  </si>
  <si>
    <t>臨時用</t>
    <rPh sb="0" eb="2">
      <t>リンジ</t>
    </rPh>
    <rPh sb="2" eb="3">
      <t>ヨウ</t>
    </rPh>
    <phoneticPr fontId="3"/>
  </si>
  <si>
    <t>水道加入金（消費税込み）</t>
    <rPh sb="0" eb="2">
      <t>スイドウ</t>
    </rPh>
    <rPh sb="2" eb="4">
      <t>カニュウ</t>
    </rPh>
    <rPh sb="4" eb="5">
      <t>キン</t>
    </rPh>
    <rPh sb="6" eb="9">
      <t>ショウヒゼイ</t>
    </rPh>
    <rPh sb="9" eb="10">
      <t>コ</t>
    </rPh>
    <phoneticPr fontId="3"/>
  </si>
  <si>
    <t>メーター口径</t>
    <rPh sb="4" eb="6">
      <t>コウケイ</t>
    </rPh>
    <phoneticPr fontId="3"/>
  </si>
  <si>
    <t>㎜</t>
    <phoneticPr fontId="3"/>
  </si>
  <si>
    <t>㎥まで</t>
    <phoneticPr fontId="3"/>
  </si>
  <si>
    <t>以上１件につき</t>
    <rPh sb="0" eb="2">
      <t>イジョウ</t>
    </rPh>
    <rPh sb="3" eb="4">
      <t>ケン</t>
    </rPh>
    <phoneticPr fontId="3"/>
  </si>
  <si>
    <t>工事竣工検査手数料</t>
    <rPh sb="0" eb="2">
      <t>コウジ</t>
    </rPh>
    <rPh sb="2" eb="4">
      <t>シュンコウ</t>
    </rPh>
    <rPh sb="4" eb="6">
      <t>ケンサ</t>
    </rPh>
    <rPh sb="6" eb="9">
      <t>テスウリョウ</t>
    </rPh>
    <phoneticPr fontId="3"/>
  </si>
  <si>
    <t>設計審査手数料</t>
    <rPh sb="0" eb="2">
      <t>セッケイ</t>
    </rPh>
    <rPh sb="2" eb="4">
      <t>シンサ</t>
    </rPh>
    <rPh sb="4" eb="7">
      <t>テスウリョウ</t>
    </rPh>
    <phoneticPr fontId="3"/>
  </si>
  <si>
    <t>閉栓工事費用</t>
    <rPh sb="0" eb="2">
      <t>ヘイセン</t>
    </rPh>
    <rPh sb="2" eb="4">
      <t>コウジ</t>
    </rPh>
    <rPh sb="4" eb="6">
      <t>ヒヨウ</t>
    </rPh>
    <phoneticPr fontId="3"/>
  </si>
  <si>
    <t>～</t>
    <phoneticPr fontId="3"/>
  </si>
  <si>
    <t>㎥</t>
    <phoneticPr fontId="3"/>
  </si>
  <si>
    <t>使用水量</t>
    <rPh sb="0" eb="2">
      <t>シヨウ</t>
    </rPh>
    <rPh sb="2" eb="4">
      <t>スイリョウ</t>
    </rPh>
    <phoneticPr fontId="3"/>
  </si>
  <si>
    <t>合計</t>
    <rPh sb="0" eb="2">
      <t>ゴウケイ</t>
    </rPh>
    <phoneticPr fontId="3"/>
  </si>
  <si>
    <t>以下１件につき</t>
    <rPh sb="0" eb="2">
      <t>イカ</t>
    </rPh>
    <rPh sb="3" eb="4">
      <t>ケン</t>
    </rPh>
    <phoneticPr fontId="3"/>
  </si>
  <si>
    <t>＝</t>
    <phoneticPr fontId="3"/>
  </si>
  <si>
    <t>料金</t>
    <rPh sb="0" eb="2">
      <t>リョウキン</t>
    </rPh>
    <phoneticPr fontId="3"/>
  </si>
  <si>
    <t>以上</t>
    <rPh sb="0" eb="2">
      <t>イジョウ</t>
    </rPh>
    <phoneticPr fontId="3"/>
  </si>
  <si>
    <t>×</t>
    <phoneticPr fontId="3"/>
  </si>
  <si>
    <t>1戸あたり水量</t>
    <rPh sb="1" eb="2">
      <t>コ</t>
    </rPh>
    <rPh sb="5" eb="7">
      <t>スイリョウ</t>
    </rPh>
    <phoneticPr fontId="3"/>
  </si>
  <si>
    <t>②単価</t>
    <rPh sb="1" eb="3">
      <t>タンカ</t>
    </rPh>
    <phoneticPr fontId="3"/>
  </si>
  <si>
    <t>１</t>
    <phoneticPr fontId="3"/>
  </si>
  <si>
    <t>一般用</t>
    <rPh sb="0" eb="3">
      <t>イッパンヨウ</t>
    </rPh>
    <phoneticPr fontId="3"/>
  </si>
  <si>
    <t>メーター
口径</t>
    <rPh sb="5" eb="7">
      <t>コウケイ</t>
    </rPh>
    <phoneticPr fontId="3"/>
  </si>
  <si>
    <t>―</t>
    <phoneticPr fontId="3"/>
  </si>
  <si>
    <t>８</t>
    <phoneticPr fontId="3"/>
  </si>
  <si>
    <t>㎜</t>
  </si>
  <si>
    <t>㎜以上</t>
    <rPh sb="1" eb="3">
      <t>イジョウ</t>
    </rPh>
    <phoneticPr fontId="3"/>
  </si>
  <si>
    <t>手数料</t>
    <rPh sb="0" eb="3">
      <t>テスウリョウ</t>
    </rPh>
    <phoneticPr fontId="3"/>
  </si>
  <si>
    <t>加入金</t>
    <rPh sb="0" eb="2">
      <t>カニュウ</t>
    </rPh>
    <rPh sb="2" eb="3">
      <t>キン</t>
    </rPh>
    <phoneticPr fontId="3"/>
  </si>
  <si>
    <t>従量料金</t>
    <rPh sb="0" eb="2">
      <t>ジュウリョウ</t>
    </rPh>
    <rPh sb="2" eb="4">
      <t>リョウキン</t>
    </rPh>
    <phoneticPr fontId="3"/>
  </si>
  <si>
    <t>管理者が定める額</t>
    <rPh sb="0" eb="3">
      <t>カンリシャ</t>
    </rPh>
    <rPh sb="4" eb="5">
      <t>サダ</t>
    </rPh>
    <rPh sb="7" eb="8">
      <t>ガク</t>
    </rPh>
    <phoneticPr fontId="3"/>
  </si>
  <si>
    <t>11-20</t>
    <phoneticPr fontId="3"/>
  </si>
  <si>
    <t>21-30</t>
    <phoneticPr fontId="3"/>
  </si>
  <si>
    <t>31-50</t>
    <phoneticPr fontId="3"/>
  </si>
  <si>
    <t>51-100</t>
    <phoneticPr fontId="3"/>
  </si>
  <si>
    <t>101-500</t>
    <phoneticPr fontId="3"/>
  </si>
  <si>
    <t>501-1000</t>
    <phoneticPr fontId="3"/>
  </si>
  <si>
    <t>1000-</t>
    <phoneticPr fontId="3"/>
  </si>
  <si>
    <t>9-10</t>
    <phoneticPr fontId="3"/>
  </si>
  <si>
    <r>
      <rPr>
        <u/>
        <sz val="11"/>
        <color theme="1"/>
        <rFont val="ＭＳ Ｐゴシック"/>
        <family val="3"/>
        <charset val="128"/>
        <scheme val="minor"/>
      </rPr>
      <t>基本料金</t>
    </r>
    <r>
      <rPr>
        <sz val="11"/>
        <color theme="1"/>
        <rFont val="ＭＳ Ｐゴシック"/>
        <family val="3"/>
        <charset val="128"/>
        <scheme val="minor"/>
      </rPr>
      <t>　＋　</t>
    </r>
    <r>
      <rPr>
        <u/>
        <sz val="11"/>
        <color theme="1"/>
        <rFont val="ＭＳ Ｐゴシック"/>
        <family val="3"/>
        <charset val="128"/>
        <scheme val="minor"/>
      </rPr>
      <t>従量料金（８㎥を超えた分）</t>
    </r>
    <rPh sb="0" eb="2">
      <t>キホン</t>
    </rPh>
    <rPh sb="2" eb="4">
      <t>リョウキン</t>
    </rPh>
    <rPh sb="7" eb="9">
      <t>ジュウリョウ</t>
    </rPh>
    <rPh sb="9" eb="11">
      <t>リョウキン</t>
    </rPh>
    <rPh sb="15" eb="16">
      <t>コ</t>
    </rPh>
    <rPh sb="18" eb="19">
      <t>フン</t>
    </rPh>
    <phoneticPr fontId="4"/>
  </si>
  <si>
    <r>
      <rPr>
        <u/>
        <sz val="11"/>
        <color theme="1"/>
        <rFont val="ＭＳ Ｐゴシック"/>
        <family val="3"/>
        <charset val="128"/>
        <scheme val="minor"/>
      </rPr>
      <t>基本料金</t>
    </r>
    <r>
      <rPr>
        <u/>
        <sz val="11"/>
        <color rgb="FF0070C0"/>
        <rFont val="ＭＳ Ｐゴシック"/>
        <family val="3"/>
        <charset val="128"/>
        <scheme val="minor"/>
      </rPr>
      <t>×戸数</t>
    </r>
    <r>
      <rPr>
        <sz val="11"/>
        <color theme="1"/>
        <rFont val="ＭＳ Ｐゴシック"/>
        <family val="3"/>
        <charset val="128"/>
        <scheme val="minor"/>
      </rPr>
      <t>　＋　</t>
    </r>
    <r>
      <rPr>
        <u/>
        <sz val="11"/>
        <color theme="1"/>
        <rFont val="ＭＳ Ｐゴシック"/>
        <family val="3"/>
        <charset val="128"/>
        <scheme val="minor"/>
      </rPr>
      <t>従量料金</t>
    </r>
    <r>
      <rPr>
        <u/>
        <sz val="11"/>
        <color rgb="FFFF0000"/>
        <rFont val="ＭＳ Ｐゴシック"/>
        <family val="3"/>
        <charset val="128"/>
        <scheme val="minor"/>
      </rPr>
      <t>（１戸あたり８㎥を超えた分）</t>
    </r>
    <rPh sb="0" eb="2">
      <t>キホン</t>
    </rPh>
    <rPh sb="2" eb="4">
      <t>リョウキン</t>
    </rPh>
    <rPh sb="5" eb="7">
      <t>コスウ</t>
    </rPh>
    <rPh sb="10" eb="12">
      <t>ジュウリョウ</t>
    </rPh>
    <rPh sb="12" eb="14">
      <t>リョウキン</t>
    </rPh>
    <rPh sb="16" eb="17">
      <t>コ</t>
    </rPh>
    <rPh sb="23" eb="24">
      <t>コ</t>
    </rPh>
    <rPh sb="26" eb="27">
      <t>フン</t>
    </rPh>
    <phoneticPr fontId="4"/>
  </si>
  <si>
    <t>③計算（①×②）</t>
    <rPh sb="1" eb="3">
      <t>ケイサン</t>
    </rPh>
    <phoneticPr fontId="3"/>
  </si>
  <si>
    <t>④戸数計算（③×戸数）</t>
    <rPh sb="1" eb="3">
      <t>コスウ</t>
    </rPh>
    <rPh sb="3" eb="5">
      <t>ケイサン</t>
    </rPh>
    <rPh sb="8" eb="10">
      <t>コスウ</t>
    </rPh>
    <phoneticPr fontId="3"/>
  </si>
  <si>
    <t>※水道メーター使用料は、基本料金に含まれています。</t>
    <phoneticPr fontId="3"/>
  </si>
  <si>
    <t>【 水道料金等一覧表 】　～令和７年６月請求分（５月検針分）から～</t>
    <rPh sb="6" eb="7">
      <t>トウ</t>
    </rPh>
    <rPh sb="7" eb="9">
      <t>イチラン</t>
    </rPh>
    <rPh sb="9" eb="10">
      <t>ヒョウ</t>
    </rPh>
    <rPh sb="25" eb="26">
      <t>ガツ</t>
    </rPh>
    <rPh sb="26" eb="29">
      <t>ケンシンブン</t>
    </rPh>
    <phoneticPr fontId="3"/>
  </si>
  <si>
    <t>水道閉栓代（消費税込み）</t>
    <rPh sb="0" eb="2">
      <t>スイドウ</t>
    </rPh>
    <rPh sb="2" eb="4">
      <t>ヘイセン</t>
    </rPh>
    <rPh sb="4" eb="5">
      <t>ダイ</t>
    </rPh>
    <rPh sb="6" eb="9">
      <t>ショウヒゼイ</t>
    </rPh>
    <rPh sb="9" eb="10">
      <t>コ</t>
    </rPh>
    <phoneticPr fontId="3"/>
  </si>
  <si>
    <t>水道料金（１か月分）（消費税込み）</t>
    <rPh sb="7" eb="8">
      <t>ゲツ</t>
    </rPh>
    <rPh sb="8" eb="9">
      <t>ブン</t>
    </rPh>
    <rPh sb="11" eb="14">
      <t>ショウヒゼイ</t>
    </rPh>
    <rPh sb="14" eb="15">
      <t>ゴ</t>
    </rPh>
    <phoneticPr fontId="3"/>
  </si>
  <si>
    <t>【共同住宅の水道料金算定の特例適用試算表】</t>
    <rPh sb="1" eb="3">
      <t>キョウドウ</t>
    </rPh>
    <rPh sb="3" eb="5">
      <t>ジュウタク</t>
    </rPh>
    <rPh sb="6" eb="8">
      <t>スイドウ</t>
    </rPh>
    <rPh sb="8" eb="10">
      <t>リョウキン</t>
    </rPh>
    <rPh sb="10" eb="12">
      <t>サンテイ</t>
    </rPh>
    <rPh sb="13" eb="15">
      <t>トクレイ</t>
    </rPh>
    <rPh sb="15" eb="17">
      <t>テキヨウ</t>
    </rPh>
    <rPh sb="17" eb="20">
      <t>シサンヒョウ</t>
    </rPh>
    <phoneticPr fontId="3"/>
  </si>
  <si>
    <r>
      <rPr>
        <b/>
        <sz val="12"/>
        <color rgb="FF0000FF"/>
        <rFont val="Segoe UI Symbol"/>
        <family val="2"/>
      </rPr>
      <t>👈</t>
    </r>
    <r>
      <rPr>
        <b/>
        <u/>
        <sz val="12"/>
        <color rgb="FF0000FF"/>
        <rFont val="ＭＳ Ｐゴシック"/>
        <family val="3"/>
        <charset val="128"/>
      </rPr>
      <t>メーター口径、使用水量、共同住宅の入居戸数を入力してください</t>
    </r>
    <r>
      <rPr>
        <b/>
        <sz val="12"/>
        <color rgb="FF0000FF"/>
        <rFont val="ＭＳ Ｐゴシック"/>
        <family val="3"/>
        <charset val="128"/>
      </rPr>
      <t>。</t>
    </r>
    <rPh sb="9" eb="11">
      <t>シヨウ</t>
    </rPh>
    <rPh sb="11" eb="13">
      <t>スイリョウ</t>
    </rPh>
    <rPh sb="14" eb="16">
      <t>キョウドウ</t>
    </rPh>
    <rPh sb="16" eb="18">
      <t>ジュウタク</t>
    </rPh>
    <rPh sb="19" eb="21">
      <t>ニュウキョ</t>
    </rPh>
    <rPh sb="21" eb="23">
      <t>コスウ</t>
    </rPh>
    <rPh sb="24" eb="26">
      <t>ニュウリョク</t>
    </rPh>
    <phoneticPr fontId="3"/>
  </si>
  <si>
    <t>入居戸数</t>
    <rPh sb="0" eb="2">
      <t>ニュウキョ</t>
    </rPh>
    <rPh sb="2" eb="4">
      <t>コスウ</t>
    </rPh>
    <phoneticPr fontId="3"/>
  </si>
  <si>
    <t>①使用水量</t>
    <rPh sb="1" eb="3">
      <t>シヨウ</t>
    </rPh>
    <rPh sb="3" eb="5">
      <t>スイリョウ</t>
    </rPh>
    <phoneticPr fontId="3"/>
  </si>
  <si>
    <t>＜試算情報＞</t>
    <rPh sb="1" eb="3">
      <t>シサン</t>
    </rPh>
    <rPh sb="3" eb="5">
      <t>ジョウホウ</t>
    </rPh>
    <phoneticPr fontId="3"/>
  </si>
  <si>
    <t>【通常計算】</t>
    <rPh sb="1" eb="3">
      <t>ツウジョウ</t>
    </rPh>
    <rPh sb="3" eb="5">
      <t>ケイサン</t>
    </rPh>
    <phoneticPr fontId="3"/>
  </si>
  <si>
    <t>【特例適用計算】</t>
    <rPh sb="1" eb="3">
      <t>トクレイ</t>
    </rPh>
    <rPh sb="3" eb="5">
      <t>テキヨウ</t>
    </rPh>
    <rPh sb="5" eb="7">
      <t>ケイサン</t>
    </rPh>
    <phoneticPr fontId="3"/>
  </si>
  <si>
    <t>～令和７年６月請求分（５月検針分）から令和９年５月請求分（４月検針分）まで～</t>
    <phoneticPr fontId="3"/>
  </si>
  <si>
    <r>
      <rPr>
        <b/>
        <sz val="11"/>
        <color rgb="FF0000FF"/>
        <rFont val="Segoe UI Symbol"/>
        <family val="2"/>
      </rPr>
      <t>👈</t>
    </r>
    <r>
      <rPr>
        <b/>
        <sz val="11"/>
        <color rgb="FF0000FF"/>
        <rFont val="ＭＳ Ｐゴシック"/>
        <family val="3"/>
        <charset val="128"/>
      </rPr>
      <t>通常の料金計算による</t>
    </r>
    <r>
      <rPr>
        <b/>
        <sz val="11"/>
        <color rgb="FF0000FF"/>
        <rFont val="ＭＳ Ｐゴシック"/>
        <family val="3"/>
        <charset val="128"/>
        <scheme val="minor"/>
      </rPr>
      <t>試算結果が表示されます</t>
    </r>
    <r>
      <rPr>
        <b/>
        <sz val="11"/>
        <color rgb="FF0000FF"/>
        <rFont val="ＭＳ Ｐゴシック"/>
        <family val="2"/>
        <scheme val="minor"/>
      </rPr>
      <t>。</t>
    </r>
    <rPh sb="2" eb="4">
      <t>ツウジョウ</t>
    </rPh>
    <rPh sb="5" eb="7">
      <t>リョウキン</t>
    </rPh>
    <rPh sb="7" eb="9">
      <t>ケイサン</t>
    </rPh>
    <rPh sb="12" eb="14">
      <t>シサン</t>
    </rPh>
    <rPh sb="14" eb="16">
      <t>ケッカ</t>
    </rPh>
    <rPh sb="17" eb="19">
      <t>ヒョウジ</t>
    </rPh>
    <phoneticPr fontId="4"/>
  </si>
  <si>
    <t xml:space="preserve"> 　試算結果が表示されます。</t>
    <phoneticPr fontId="3"/>
  </si>
  <si>
    <r>
      <rPr>
        <b/>
        <sz val="11"/>
        <color rgb="FF0000FF"/>
        <rFont val="Segoe UI Symbol"/>
        <family val="2"/>
      </rPr>
      <t>👆</t>
    </r>
    <r>
      <rPr>
        <b/>
        <sz val="11"/>
        <color rgb="FF0000FF"/>
        <rFont val="ＭＳ Ｐゴシック"/>
        <family val="3"/>
        <charset val="128"/>
      </rPr>
      <t>特例を適用した料金計算による</t>
    </r>
    <rPh sb="2" eb="4">
      <t>トクレイ</t>
    </rPh>
    <rPh sb="5" eb="7">
      <t>テキヨウ</t>
    </rPh>
    <rPh sb="9" eb="11">
      <t>リョウキン</t>
    </rPh>
    <rPh sb="11" eb="13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</si>
</sst>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;[Red]\-#,##0.0"/>
    <numFmt numFmtId="177" formatCode="#,##0&quot;㎥&quot;"/>
    <numFmt numFmtId="178" formatCode="0&quot;mm&quot;"/>
    <numFmt numFmtId="179" formatCode="#,##0&quot;円&quot;"/>
    <numFmt numFmtId="180" formatCode="#,##0.00&quot;円&quot;"/>
    <numFmt numFmtId="181" formatCode="#,##0&quot;戸&quot;"/>
    <numFmt numFmtId="182" formatCode="#,##0;[Red]#,##0"/>
    <numFmt numFmtId="183" formatCode="#,##0&quot;mm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1"/>
      <color rgb="FF0070C0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rgb="FF0000FF"/>
      <name val="ＭＳ Ｐゴシック"/>
      <family val="2"/>
      <scheme val="minor"/>
    </font>
    <font>
      <b/>
      <sz val="12"/>
      <color rgb="FF0000FF"/>
      <name val="Segoe UI Symbol"/>
      <family val="2"/>
    </font>
    <font>
      <b/>
      <sz val="12"/>
      <color rgb="FF0000FF"/>
      <name val="ＭＳ Ｐゴシック"/>
      <family val="3"/>
      <charset val="128"/>
      <scheme val="minor"/>
    </font>
    <font>
      <b/>
      <sz val="12"/>
      <color rgb="FF0000FF"/>
      <name val="ＭＳ Ｐゴシック"/>
      <family val="3"/>
      <charset val="128"/>
    </font>
    <font>
      <b/>
      <sz val="12"/>
      <color rgb="FF0000FF"/>
      <name val="ＭＳ Ｐゴシック"/>
      <family val="2"/>
      <charset val="128"/>
    </font>
    <font>
      <b/>
      <u/>
      <sz val="12"/>
      <color rgb="FF0000FF"/>
      <name val="ＭＳ Ｐゴシック"/>
      <family val="3"/>
      <charset val="128"/>
    </font>
    <font>
      <sz val="11"/>
      <color theme="1"/>
      <name val="Segoe UI Symbol"/>
      <family val="2"/>
    </font>
    <font>
      <b/>
      <sz val="11"/>
      <color rgb="FF0000FF"/>
      <name val="ＭＳ Ｐゴシック"/>
      <family val="2"/>
      <scheme val="minor"/>
    </font>
    <font>
      <b/>
      <sz val="11"/>
      <color rgb="FF0000FF"/>
      <name val="Segoe UI Symbol"/>
      <family val="2"/>
    </font>
    <font>
      <b/>
      <sz val="11"/>
      <color rgb="FF0000FF"/>
      <name val="ＭＳ Ｐゴシック"/>
      <family val="2"/>
      <charset val="128"/>
    </font>
    <font>
      <b/>
      <sz val="11"/>
      <color rgb="FF0000FF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0" xfId="0" applyFill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13" xfId="0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11" fillId="2" borderId="8" xfId="0" applyFont="1" applyFill="1" applyBorder="1">
      <alignment vertical="center"/>
    </xf>
    <xf numFmtId="0" fontId="11" fillId="2" borderId="10" xfId="0" applyFont="1" applyFill="1" applyBorder="1">
      <alignment vertical="center"/>
    </xf>
    <xf numFmtId="0" fontId="11" fillId="2" borderId="9" xfId="0" applyFont="1" applyFill="1" applyBorder="1">
      <alignment vertical="center"/>
    </xf>
    <xf numFmtId="0" fontId="11" fillId="0" borderId="9" xfId="0" applyFont="1" applyBorder="1">
      <alignment vertical="center"/>
    </xf>
    <xf numFmtId="0" fontId="12" fillId="0" borderId="0" xfId="0" applyFont="1" applyAlignment="1">
      <alignment horizontal="center" vertical="center"/>
    </xf>
    <xf numFmtId="38" fontId="11" fillId="0" borderId="0" xfId="1" applyFont="1">
      <alignment vertical="center"/>
    </xf>
    <xf numFmtId="0" fontId="13" fillId="0" borderId="0" xfId="0" applyFont="1">
      <alignment vertical="center"/>
    </xf>
    <xf numFmtId="38" fontId="11" fillId="2" borderId="9" xfId="1" applyFont="1" applyFill="1" applyBorder="1">
      <alignment vertical="center"/>
    </xf>
    <xf numFmtId="0" fontId="12" fillId="0" borderId="0" xfId="0" applyFont="1" applyAlignment="1">
      <alignment horizontal="centerContinuous" vertical="center"/>
    </xf>
    <xf numFmtId="0" fontId="11" fillId="0" borderId="13" xfId="0" applyFont="1" applyBorder="1" applyAlignment="1">
      <alignment vertical="center"/>
    </xf>
    <xf numFmtId="0" fontId="11" fillId="0" borderId="7" xfId="0" applyFont="1" applyBorder="1">
      <alignment vertical="center"/>
    </xf>
    <xf numFmtId="0" fontId="11" fillId="2" borderId="10" xfId="0" applyFont="1" applyFill="1" applyBorder="1" applyAlignment="1">
      <alignment horizontal="left" vertical="center"/>
    </xf>
    <xf numFmtId="0" fontId="11" fillId="2" borderId="20" xfId="0" applyFont="1" applyFill="1" applyBorder="1">
      <alignment vertical="center"/>
    </xf>
    <xf numFmtId="0" fontId="11" fillId="2" borderId="21" xfId="0" applyFont="1" applyFill="1" applyBorder="1">
      <alignment vertical="center"/>
    </xf>
    <xf numFmtId="0" fontId="11" fillId="0" borderId="21" xfId="0" applyFont="1" applyBorder="1">
      <alignment vertical="center"/>
    </xf>
    <xf numFmtId="0" fontId="11" fillId="2" borderId="23" xfId="0" applyFont="1" applyFill="1" applyBorder="1">
      <alignment vertical="center"/>
    </xf>
    <xf numFmtId="0" fontId="11" fillId="2" borderId="24" xfId="0" applyFont="1" applyFill="1" applyBorder="1">
      <alignment vertical="center"/>
    </xf>
    <xf numFmtId="0" fontId="11" fillId="0" borderId="24" xfId="0" applyFont="1" applyBorder="1">
      <alignment vertical="center"/>
    </xf>
    <xf numFmtId="0" fontId="11" fillId="2" borderId="26" xfId="0" applyFont="1" applyFill="1" applyBorder="1">
      <alignment vertical="center"/>
    </xf>
    <xf numFmtId="0" fontId="11" fillId="2" borderId="26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>
      <alignment vertical="center"/>
    </xf>
    <xf numFmtId="0" fontId="11" fillId="0" borderId="27" xfId="0" applyFont="1" applyBorder="1">
      <alignment vertical="center"/>
    </xf>
    <xf numFmtId="182" fontId="11" fillId="2" borderId="23" xfId="0" applyNumberFormat="1" applyFont="1" applyFill="1" applyBorder="1" applyAlignment="1">
      <alignment horizontal="right" vertical="center" shrinkToFit="1"/>
    </xf>
    <xf numFmtId="0" fontId="11" fillId="2" borderId="23" xfId="0" applyFont="1" applyFill="1" applyBorder="1" applyAlignment="1">
      <alignment vertical="center"/>
    </xf>
    <xf numFmtId="49" fontId="11" fillId="0" borderId="0" xfId="0" applyNumberFormat="1" applyFont="1" applyAlignment="1">
      <alignment horizontal="right" vertical="center"/>
    </xf>
    <xf numFmtId="0" fontId="11" fillId="0" borderId="9" xfId="0" applyFont="1" applyBorder="1" applyAlignment="1">
      <alignment horizontal="left"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/>
    </xf>
    <xf numFmtId="176" fontId="11" fillId="0" borderId="0" xfId="1" applyNumberFormat="1" applyFont="1" applyFill="1" applyBorder="1" applyAlignment="1">
      <alignment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 applyFill="1" applyBorder="1" applyAlignment="1">
      <alignment horizontal="centerContinuous" vertical="center"/>
    </xf>
    <xf numFmtId="176" fontId="11" fillId="0" borderId="0" xfId="1" applyNumberFormat="1" applyFont="1" applyFill="1" applyBorder="1" applyAlignment="1">
      <alignment horizontal="centerContinuous" vertical="center"/>
    </xf>
    <xf numFmtId="0" fontId="11" fillId="2" borderId="8" xfId="0" applyFont="1" applyFill="1" applyBorder="1" applyAlignment="1">
      <alignment vertical="center"/>
    </xf>
    <xf numFmtId="0" fontId="11" fillId="2" borderId="6" xfId="0" applyFont="1" applyFill="1" applyBorder="1" applyAlignment="1">
      <alignment vertical="center"/>
    </xf>
    <xf numFmtId="38" fontId="11" fillId="2" borderId="10" xfId="1" applyFont="1" applyFill="1" applyBorder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2" xfId="0" applyFont="1" applyBorder="1" applyAlignment="1">
      <alignment horizontal="centerContinuous" vertical="center"/>
    </xf>
    <xf numFmtId="178" fontId="0" fillId="0" borderId="12" xfId="0" applyNumberFormat="1" applyFill="1" applyBorder="1" applyAlignment="1">
      <alignment vertical="center"/>
    </xf>
    <xf numFmtId="180" fontId="0" fillId="0" borderId="12" xfId="0" applyNumberFormat="1" applyFill="1" applyBorder="1" applyAlignment="1">
      <alignment vertical="center"/>
    </xf>
    <xf numFmtId="0" fontId="0" fillId="2" borderId="8" xfId="0" applyFill="1" applyBorder="1" applyAlignment="1">
      <alignment horizontal="right" vertical="center"/>
    </xf>
    <xf numFmtId="0" fontId="0" fillId="2" borderId="10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49" fontId="2" fillId="0" borderId="0" xfId="0" applyNumberFormat="1" applyFont="1">
      <alignment vertical="center"/>
    </xf>
    <xf numFmtId="3" fontId="0" fillId="2" borderId="8" xfId="0" applyNumberFormat="1" applyFill="1" applyBorder="1" applyAlignment="1">
      <alignment horizontal="right" vertical="center"/>
    </xf>
    <xf numFmtId="3" fontId="0" fillId="2" borderId="10" xfId="0" applyNumberFormat="1" applyFill="1" applyBorder="1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16" fillId="0" borderId="12" xfId="0" applyFont="1" applyBorder="1" applyAlignment="1">
      <alignment horizontal="centerContinuous" vertical="center"/>
    </xf>
    <xf numFmtId="0" fontId="16" fillId="0" borderId="0" xfId="0" applyFont="1" applyBorder="1" applyAlignment="1">
      <alignment horizontal="centerContinuous" vertical="center"/>
    </xf>
    <xf numFmtId="0" fontId="11" fillId="2" borderId="9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178" fontId="22" fillId="0" borderId="12" xfId="0" applyNumberFormat="1" applyFont="1" applyFill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2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27" fillId="0" borderId="0" xfId="0" applyFont="1" applyAlignment="1"/>
    <xf numFmtId="0" fontId="11" fillId="2" borderId="23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0" xfId="0" applyFont="1" applyFill="1" applyBorder="1" applyAlignment="1">
      <alignment horizontal="right" vertical="center"/>
    </xf>
    <xf numFmtId="0" fontId="11" fillId="2" borderId="10" xfId="0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  <xf numFmtId="183" fontId="11" fillId="2" borderId="1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83" fontId="11" fillId="2" borderId="1" xfId="0" applyNumberFormat="1" applyFont="1" applyFill="1" applyBorder="1" applyAlignment="1">
      <alignment horizontal="center" vertical="center"/>
    </xf>
    <xf numFmtId="3" fontId="11" fillId="0" borderId="22" xfId="0" applyNumberFormat="1" applyFont="1" applyBorder="1" applyAlignment="1">
      <alignment vertical="center"/>
    </xf>
    <xf numFmtId="3" fontId="11" fillId="0" borderId="23" xfId="0" applyNumberFormat="1" applyFont="1" applyBorder="1" applyAlignment="1">
      <alignment vertical="center"/>
    </xf>
    <xf numFmtId="0" fontId="11" fillId="2" borderId="23" xfId="0" applyFont="1" applyFill="1" applyBorder="1" applyAlignment="1">
      <alignment horizontal="left" vertical="center"/>
    </xf>
    <xf numFmtId="38" fontId="11" fillId="2" borderId="8" xfId="1" applyFont="1" applyFill="1" applyBorder="1" applyAlignment="1">
      <alignment horizontal="right" vertical="center"/>
    </xf>
    <xf numFmtId="38" fontId="11" fillId="2" borderId="10" xfId="1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38" fontId="11" fillId="2" borderId="8" xfId="1" quotePrefix="1" applyFont="1" applyFill="1" applyBorder="1" applyAlignment="1">
      <alignment horizontal="right" vertical="center"/>
    </xf>
    <xf numFmtId="0" fontId="11" fillId="2" borderId="20" xfId="0" applyFont="1" applyFill="1" applyBorder="1" applyAlignment="1">
      <alignment horizontal="left" vertical="center"/>
    </xf>
    <xf numFmtId="38" fontId="11" fillId="0" borderId="8" xfId="1" applyNumberFormat="1" applyFont="1" applyBorder="1" applyAlignment="1">
      <alignment vertical="center"/>
    </xf>
    <xf numFmtId="38" fontId="11" fillId="0" borderId="10" xfId="1" applyNumberFormat="1" applyFont="1" applyBorder="1" applyAlignment="1">
      <alignment vertical="center"/>
    </xf>
    <xf numFmtId="0" fontId="11" fillId="2" borderId="19" xfId="0" quotePrefix="1" applyFont="1" applyFill="1" applyBorder="1" applyAlignment="1">
      <alignment horizontal="right" vertical="center"/>
    </xf>
    <xf numFmtId="0" fontId="11" fillId="2" borderId="20" xfId="0" applyFont="1" applyFill="1" applyBorder="1" applyAlignment="1">
      <alignment horizontal="right" vertical="center"/>
    </xf>
    <xf numFmtId="0" fontId="11" fillId="2" borderId="22" xfId="0" applyFont="1" applyFill="1" applyBorder="1" applyAlignment="1">
      <alignment horizontal="right" vertical="center"/>
    </xf>
    <xf numFmtId="0" fontId="11" fillId="2" borderId="23" xfId="0" applyFont="1" applyFill="1" applyBorder="1" applyAlignment="1">
      <alignment horizontal="right" vertical="center"/>
    </xf>
    <xf numFmtId="183" fontId="11" fillId="2" borderId="11" xfId="0" applyNumberFormat="1" applyFont="1" applyFill="1" applyBorder="1" applyAlignment="1">
      <alignment horizontal="center" vertical="center"/>
    </xf>
    <xf numFmtId="183" fontId="11" fillId="2" borderId="15" xfId="0" applyNumberFormat="1" applyFont="1" applyFill="1" applyBorder="1" applyAlignment="1">
      <alignment horizontal="center" vertical="center"/>
    </xf>
    <xf numFmtId="183" fontId="11" fillId="2" borderId="14" xfId="0" applyNumberFormat="1" applyFont="1" applyFill="1" applyBorder="1" applyAlignment="1">
      <alignment horizontal="center" vertical="center"/>
    </xf>
    <xf numFmtId="38" fontId="11" fillId="2" borderId="2" xfId="1" quotePrefix="1" applyFont="1" applyFill="1" applyBorder="1" applyAlignment="1">
      <alignment horizontal="right" vertical="center"/>
    </xf>
    <xf numFmtId="38" fontId="11" fillId="2" borderId="13" xfId="1" quotePrefix="1" applyFont="1" applyFill="1" applyBorder="1" applyAlignment="1">
      <alignment horizontal="right" vertical="center"/>
    </xf>
    <xf numFmtId="38" fontId="11" fillId="2" borderId="4" xfId="1" quotePrefix="1" applyFont="1" applyFill="1" applyBorder="1" applyAlignment="1">
      <alignment horizontal="right" vertical="center"/>
    </xf>
    <xf numFmtId="38" fontId="11" fillId="2" borderId="0" xfId="1" quotePrefix="1" applyFont="1" applyFill="1" applyBorder="1" applyAlignment="1">
      <alignment horizontal="right" vertical="center"/>
    </xf>
    <xf numFmtId="38" fontId="11" fillId="2" borderId="6" xfId="1" quotePrefix="1" applyFont="1" applyFill="1" applyBorder="1" applyAlignment="1">
      <alignment horizontal="right" vertical="center"/>
    </xf>
    <xf numFmtId="38" fontId="11" fillId="2" borderId="12" xfId="1" quotePrefix="1" applyFont="1" applyFill="1" applyBorder="1" applyAlignment="1">
      <alignment horizontal="righ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38" fontId="11" fillId="0" borderId="2" xfId="1" applyNumberFormat="1" applyFont="1" applyBorder="1" applyAlignment="1">
      <alignment horizontal="right" vertical="center"/>
    </xf>
    <xf numFmtId="38" fontId="11" fillId="0" borderId="13" xfId="1" applyNumberFormat="1" applyFont="1" applyBorder="1" applyAlignment="1">
      <alignment horizontal="right" vertical="center"/>
    </xf>
    <xf numFmtId="38" fontId="11" fillId="0" borderId="4" xfId="1" applyNumberFormat="1" applyFont="1" applyBorder="1" applyAlignment="1">
      <alignment horizontal="right" vertical="center"/>
    </xf>
    <xf numFmtId="38" fontId="11" fillId="0" borderId="0" xfId="1" applyNumberFormat="1" applyFont="1" applyBorder="1" applyAlignment="1">
      <alignment horizontal="right" vertical="center"/>
    </xf>
    <xf numFmtId="38" fontId="11" fillId="0" borderId="6" xfId="1" applyNumberFormat="1" applyFont="1" applyBorder="1" applyAlignment="1">
      <alignment horizontal="right" vertical="center"/>
    </xf>
    <xf numFmtId="38" fontId="11" fillId="0" borderId="12" xfId="1" applyNumberFormat="1" applyFont="1" applyBorder="1" applyAlignment="1">
      <alignment horizontal="right" vertical="center"/>
    </xf>
    <xf numFmtId="0" fontId="11" fillId="2" borderId="8" xfId="0" applyFont="1" applyFill="1" applyBorder="1" applyAlignment="1">
      <alignment horizontal="right" vertical="center"/>
    </xf>
    <xf numFmtId="0" fontId="11" fillId="2" borderId="10" xfId="0" applyFont="1" applyFill="1" applyBorder="1" applyAlignment="1">
      <alignment horizontal="right" vertical="center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  <xf numFmtId="38" fontId="11" fillId="2" borderId="1" xfId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38" fontId="11" fillId="0" borderId="2" xfId="1" applyNumberFormat="1" applyFont="1" applyBorder="1" applyAlignment="1">
      <alignment vertical="center"/>
    </xf>
    <xf numFmtId="38" fontId="11" fillId="0" borderId="13" xfId="1" applyNumberFormat="1" applyFont="1" applyBorder="1" applyAlignment="1">
      <alignment vertical="center"/>
    </xf>
    <xf numFmtId="38" fontId="11" fillId="0" borderId="4" xfId="1" applyNumberFormat="1" applyFont="1" applyBorder="1" applyAlignment="1">
      <alignment vertical="center"/>
    </xf>
    <xf numFmtId="38" fontId="11" fillId="0" borderId="0" xfId="1" applyNumberFormat="1" applyFont="1" applyBorder="1" applyAlignment="1">
      <alignment vertical="center"/>
    </xf>
    <xf numFmtId="38" fontId="11" fillId="0" borderId="6" xfId="1" applyNumberFormat="1" applyFont="1" applyBorder="1" applyAlignment="1">
      <alignment vertical="center"/>
    </xf>
    <xf numFmtId="38" fontId="11" fillId="0" borderId="12" xfId="1" applyNumberFormat="1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3" fontId="11" fillId="0" borderId="25" xfId="0" applyNumberFormat="1" applyFont="1" applyBorder="1" applyAlignment="1">
      <alignment vertical="center"/>
    </xf>
    <xf numFmtId="3" fontId="11" fillId="0" borderId="26" xfId="0" applyNumberFormat="1" applyFont="1" applyBorder="1" applyAlignment="1">
      <alignment vertical="center"/>
    </xf>
    <xf numFmtId="3" fontId="11" fillId="0" borderId="19" xfId="0" applyNumberFormat="1" applyFont="1" applyBorder="1" applyAlignment="1">
      <alignment horizontal="right" vertical="center"/>
    </xf>
    <xf numFmtId="3" fontId="11" fillId="0" borderId="20" xfId="0" applyNumberFormat="1" applyFont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38" fontId="11" fillId="0" borderId="8" xfId="1" applyFont="1" applyBorder="1" applyAlignment="1">
      <alignment horizontal="right" vertical="center"/>
    </xf>
    <xf numFmtId="38" fontId="11" fillId="0" borderId="10" xfId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3" fontId="11" fillId="0" borderId="10" xfId="0" applyNumberFormat="1" applyFont="1" applyBorder="1" applyAlignment="1">
      <alignment horizontal="right" vertical="center"/>
    </xf>
    <xf numFmtId="38" fontId="11" fillId="2" borderId="10" xfId="1" applyFont="1" applyFill="1" applyBorder="1" applyAlignment="1">
      <alignment horizontal="left" vertical="center"/>
    </xf>
    <xf numFmtId="38" fontId="11" fillId="2" borderId="9" xfId="1" applyFont="1" applyFill="1" applyBorder="1" applyAlignment="1">
      <alignment horizontal="left" vertical="center"/>
    </xf>
    <xf numFmtId="0" fontId="11" fillId="0" borderId="8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38" fontId="11" fillId="0" borderId="0" xfId="1" applyFont="1" applyFill="1" applyBorder="1" applyAlignment="1">
      <alignment horizontal="right" vertical="center"/>
    </xf>
    <xf numFmtId="3" fontId="11" fillId="0" borderId="8" xfId="0" applyNumberFormat="1" applyFont="1" applyBorder="1" applyAlignment="1">
      <alignment vertical="center"/>
    </xf>
    <xf numFmtId="3" fontId="11" fillId="0" borderId="10" xfId="0" applyNumberFormat="1" applyFont="1" applyBorder="1" applyAlignment="1">
      <alignment vertical="center"/>
    </xf>
    <xf numFmtId="3" fontId="11" fillId="0" borderId="19" xfId="0" applyNumberFormat="1" applyFont="1" applyBorder="1" applyAlignment="1">
      <alignment vertical="center"/>
    </xf>
    <xf numFmtId="3" fontId="11" fillId="0" borderId="20" xfId="0" applyNumberFormat="1" applyFont="1" applyBorder="1" applyAlignment="1">
      <alignment vertical="center"/>
    </xf>
    <xf numFmtId="182" fontId="11" fillId="2" borderId="25" xfId="0" applyNumberFormat="1" applyFont="1" applyFill="1" applyBorder="1" applyAlignment="1">
      <alignment horizontal="right" vertical="center"/>
    </xf>
    <xf numFmtId="182" fontId="11" fillId="2" borderId="26" xfId="0" applyNumberFormat="1" applyFont="1" applyFill="1" applyBorder="1" applyAlignment="1">
      <alignment horizontal="right" vertical="center"/>
    </xf>
    <xf numFmtId="0" fontId="16" fillId="0" borderId="12" xfId="0" applyFont="1" applyBorder="1" applyAlignment="1">
      <alignment horizontal="center" vertical="center"/>
    </xf>
    <xf numFmtId="38" fontId="11" fillId="0" borderId="8" xfId="1" applyNumberFormat="1" applyFont="1" applyBorder="1" applyAlignment="1">
      <alignment horizontal="right" vertical="center"/>
    </xf>
    <xf numFmtId="38" fontId="11" fillId="0" borderId="10" xfId="1" applyNumberFormat="1" applyFont="1" applyBorder="1" applyAlignment="1">
      <alignment horizontal="right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8" fontId="20" fillId="4" borderId="28" xfId="0" applyNumberFormat="1" applyFont="1" applyFill="1" applyBorder="1" applyAlignment="1" applyProtection="1">
      <alignment horizontal="center" vertical="center"/>
      <protection locked="0"/>
    </xf>
    <xf numFmtId="178" fontId="20" fillId="4" borderId="29" xfId="0" applyNumberFormat="1" applyFont="1" applyFill="1" applyBorder="1" applyAlignment="1" applyProtection="1">
      <alignment horizontal="center" vertical="center"/>
      <protection locked="0"/>
    </xf>
    <xf numFmtId="178" fontId="20" fillId="4" borderId="30" xfId="0" applyNumberFormat="1" applyFont="1" applyFill="1" applyBorder="1" applyAlignment="1" applyProtection="1">
      <alignment horizontal="center" vertical="center"/>
      <protection locked="0"/>
    </xf>
    <xf numFmtId="177" fontId="20" fillId="4" borderId="31" xfId="0" applyNumberFormat="1" applyFont="1" applyFill="1" applyBorder="1" applyAlignment="1" applyProtection="1">
      <alignment horizontal="center" vertical="center"/>
      <protection locked="0"/>
    </xf>
    <xf numFmtId="177" fontId="20" fillId="4" borderId="1" xfId="0" applyNumberFormat="1" applyFont="1" applyFill="1" applyBorder="1" applyAlignment="1" applyProtection="1">
      <alignment horizontal="center" vertical="center"/>
      <protection locked="0"/>
    </xf>
    <xf numFmtId="177" fontId="20" fillId="4" borderId="32" xfId="0" applyNumberFormat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right" vertical="center"/>
    </xf>
    <xf numFmtId="181" fontId="20" fillId="4" borderId="33" xfId="0" applyNumberFormat="1" applyFont="1" applyFill="1" applyBorder="1" applyAlignment="1" applyProtection="1">
      <alignment horizontal="center" vertical="center"/>
      <protection locked="0"/>
    </xf>
    <xf numFmtId="181" fontId="20" fillId="4" borderId="34" xfId="0" applyNumberFormat="1" applyFont="1" applyFill="1" applyBorder="1" applyAlignment="1" applyProtection="1">
      <alignment horizontal="center" vertical="center"/>
      <protection locked="0"/>
    </xf>
    <xf numFmtId="181" fontId="20" fillId="4" borderId="35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>
      <alignment horizontal="center" vertical="center"/>
    </xf>
    <xf numFmtId="177" fontId="0" fillId="0" borderId="14" xfId="0" applyNumberFormat="1" applyFill="1" applyBorder="1" applyAlignment="1">
      <alignment horizontal="right" vertical="center"/>
    </xf>
    <xf numFmtId="177" fontId="0" fillId="0" borderId="6" xfId="0" applyNumberFormat="1" applyFill="1" applyBorder="1" applyAlignment="1">
      <alignment horizontal="right" vertical="center"/>
    </xf>
    <xf numFmtId="179" fontId="0" fillId="0" borderId="8" xfId="0" applyNumberFormat="1" applyFill="1" applyBorder="1" applyAlignment="1">
      <alignment horizontal="right" vertical="center"/>
    </xf>
    <xf numFmtId="179" fontId="0" fillId="0" borderId="10" xfId="0" applyNumberFormat="1" applyFill="1" applyBorder="1" applyAlignment="1">
      <alignment horizontal="right" vertical="center"/>
    </xf>
    <xf numFmtId="179" fontId="0" fillId="0" borderId="9" xfId="0" applyNumberFormat="1" applyFill="1" applyBorder="1" applyAlignment="1">
      <alignment horizontal="right" vertical="center"/>
    </xf>
    <xf numFmtId="179" fontId="9" fillId="0" borderId="1" xfId="0" applyNumberFormat="1" applyFont="1" applyFill="1" applyBorder="1" applyAlignment="1">
      <alignment horizontal="right"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7" fontId="0" fillId="0" borderId="8" xfId="0" applyNumberFormat="1" applyFill="1" applyBorder="1" applyAlignment="1">
      <alignment horizontal="right" vertical="center"/>
    </xf>
    <xf numFmtId="179" fontId="9" fillId="0" borderId="11" xfId="0" applyNumberFormat="1" applyFont="1" applyFill="1" applyBorder="1" applyAlignment="1">
      <alignment horizontal="right" vertical="center" shrinkToFit="1"/>
    </xf>
    <xf numFmtId="179" fontId="14" fillId="3" borderId="16" xfId="0" applyNumberFormat="1" applyFont="1" applyFill="1" applyBorder="1" applyAlignment="1">
      <alignment horizontal="right" vertical="center" shrinkToFit="1"/>
    </xf>
    <xf numFmtId="179" fontId="14" fillId="3" borderId="17" xfId="0" applyNumberFormat="1" applyFont="1" applyFill="1" applyBorder="1" applyAlignment="1">
      <alignment horizontal="right" vertical="center" shrinkToFit="1"/>
    </xf>
    <xf numFmtId="179" fontId="14" fillId="3" borderId="18" xfId="0" applyNumberFormat="1" applyFont="1" applyFill="1" applyBorder="1" applyAlignment="1">
      <alignment horizontal="right" vertical="center" shrinkToFit="1"/>
    </xf>
    <xf numFmtId="179" fontId="0" fillId="0" borderId="1" xfId="0" applyNumberFormat="1" applyFill="1" applyBorder="1" applyAlignment="1">
      <alignment horizontal="right" vertical="center"/>
    </xf>
    <xf numFmtId="181" fontId="0" fillId="0" borderId="9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9" fontId="9" fillId="0" borderId="9" xfId="0" applyNumberFormat="1" applyFont="1" applyFill="1" applyBorder="1" applyAlignment="1">
      <alignment horizontal="right" vertical="center" shrinkToFit="1"/>
    </xf>
    <xf numFmtId="177" fontId="0" fillId="0" borderId="10" xfId="0" applyNumberFormat="1" applyFill="1" applyBorder="1" applyAlignment="1">
      <alignment horizontal="right" vertical="center"/>
    </xf>
    <xf numFmtId="177" fontId="0" fillId="0" borderId="9" xfId="0" applyNumberFormat="1" applyFill="1" applyBorder="1" applyAlignment="1">
      <alignment horizontal="right" vertical="center"/>
    </xf>
    <xf numFmtId="179" fontId="9" fillId="0" borderId="3" xfId="0" applyNumberFormat="1" applyFont="1" applyFill="1" applyBorder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9525</xdr:colOff>
      <xdr:row>0</xdr:row>
      <xdr:rowOff>0</xdr:rowOff>
    </xdr:from>
    <xdr:to>
      <xdr:col>46</xdr:col>
      <xdr:colOff>95250</xdr:colOff>
      <xdr:row>29</xdr:row>
      <xdr:rowOff>208797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1BB9761-BE65-44F0-86A5-42788AF9C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0" y="0"/>
          <a:ext cx="3124200" cy="7114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42</xdr:col>
      <xdr:colOff>200025</xdr:colOff>
      <xdr:row>5</xdr:row>
      <xdr:rowOff>47625</xdr:rowOff>
    </xdr:from>
    <xdr:to>
      <xdr:col>45</xdr:col>
      <xdr:colOff>95250</xdr:colOff>
      <xdr:row>6</xdr:row>
      <xdr:rowOff>171450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15D28292-3361-4352-8A5D-431270A6CC43}"/>
            </a:ext>
          </a:extLst>
        </xdr:cNvPr>
        <xdr:cNvSpPr/>
      </xdr:nvSpPr>
      <xdr:spPr>
        <a:xfrm>
          <a:off x="12144375" y="1238250"/>
          <a:ext cx="723900" cy="36195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180975</xdr:colOff>
      <xdr:row>10</xdr:row>
      <xdr:rowOff>161925</xdr:rowOff>
    </xdr:from>
    <xdr:to>
      <xdr:col>45</xdr:col>
      <xdr:colOff>95250</xdr:colOff>
      <xdr:row>11</xdr:row>
      <xdr:rowOff>219075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2C4B211D-9F13-4A0B-8EC7-66CB62716596}"/>
            </a:ext>
          </a:extLst>
        </xdr:cNvPr>
        <xdr:cNvSpPr/>
      </xdr:nvSpPr>
      <xdr:spPr>
        <a:xfrm>
          <a:off x="10191750" y="2543175"/>
          <a:ext cx="2676525" cy="29527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Q32"/>
  <sheetViews>
    <sheetView showGridLines="0" showRowColHeaders="0" zoomScaleNormal="100" zoomScaleSheetLayoutView="100" workbookViewId="0">
      <selection activeCell="J10" sqref="J10:K10"/>
    </sheetView>
  </sheetViews>
  <sheetFormatPr defaultRowHeight="13.5" x14ac:dyDescent="0.15"/>
  <cols>
    <col min="1" max="1" width="7.5" style="1" bestFit="1" customWidth="1"/>
    <col min="2" max="2" width="9" style="1"/>
    <col min="3" max="4" width="4" style="2" customWidth="1"/>
    <col min="5" max="5" width="4" style="1" customWidth="1"/>
    <col min="6" max="8" width="4" style="2" customWidth="1"/>
    <col min="9" max="13" width="4" style="1" customWidth="1"/>
    <col min="14" max="14" width="3.5" style="1" bestFit="1" customWidth="1"/>
    <col min="15" max="15" width="6.5" style="1" bestFit="1" customWidth="1"/>
    <col min="16" max="31" width="4" style="1" customWidth="1"/>
    <col min="32" max="16384" width="9" style="1"/>
  </cols>
  <sheetData>
    <row r="1" spans="1:43" ht="17.25" x14ac:dyDescent="0.15">
      <c r="A1" s="22" t="s">
        <v>53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</row>
    <row r="2" spans="1:43" ht="17.25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43" x14ac:dyDescent="0.15">
      <c r="A3" s="13"/>
      <c r="B3" s="13"/>
      <c r="C3" s="19"/>
      <c r="D3" s="19"/>
      <c r="E3" s="13"/>
      <c r="F3" s="19"/>
      <c r="G3" s="19"/>
      <c r="H3" s="19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42"/>
      <c r="AA3" s="42"/>
      <c r="AB3" s="42"/>
      <c r="AC3" s="42"/>
      <c r="AD3" s="42"/>
      <c r="AE3" s="42"/>
    </row>
    <row r="4" spans="1:43" ht="20.25" customHeight="1" x14ac:dyDescent="0.15">
      <c r="A4" s="63" t="s">
        <v>55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13"/>
      <c r="W4" s="161" t="s">
        <v>16</v>
      </c>
      <c r="X4" s="161"/>
      <c r="Y4" s="161"/>
      <c r="Z4" s="161"/>
      <c r="AA4" s="161"/>
      <c r="AB4" s="161"/>
      <c r="AC4" s="161"/>
      <c r="AD4" s="161"/>
      <c r="AE4" s="161"/>
      <c r="AH4" s="59" t="s">
        <v>47</v>
      </c>
      <c r="AI4" s="59" t="s">
        <v>40</v>
      </c>
      <c r="AJ4" s="59" t="s">
        <v>41</v>
      </c>
      <c r="AK4" s="59" t="s">
        <v>42</v>
      </c>
      <c r="AL4" s="59" t="s">
        <v>43</v>
      </c>
      <c r="AM4" s="59" t="s">
        <v>44</v>
      </c>
      <c r="AN4" s="59" t="s">
        <v>45</v>
      </c>
      <c r="AO4" s="59" t="s">
        <v>46</v>
      </c>
      <c r="AP4" s="59"/>
      <c r="AQ4" s="59"/>
    </row>
    <row r="5" spans="1:43" ht="20.25" customHeight="1" x14ac:dyDescent="0.15">
      <c r="A5" s="124" t="s">
        <v>0</v>
      </c>
      <c r="B5" s="140" t="s">
        <v>31</v>
      </c>
      <c r="C5" s="123" t="s">
        <v>24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3"/>
      <c r="W5" s="142" t="s">
        <v>11</v>
      </c>
      <c r="X5" s="143"/>
      <c r="Y5" s="143"/>
      <c r="Z5" s="143"/>
      <c r="AA5" s="143"/>
      <c r="AB5" s="144"/>
      <c r="AC5" s="142" t="s">
        <v>36</v>
      </c>
      <c r="AD5" s="143"/>
      <c r="AE5" s="144"/>
      <c r="AG5" s="1">
        <v>13</v>
      </c>
      <c r="AH5" s="1">
        <v>51</v>
      </c>
      <c r="AI5" s="1">
        <v>146</v>
      </c>
      <c r="AJ5" s="1">
        <v>157</v>
      </c>
      <c r="AK5" s="1">
        <v>170</v>
      </c>
      <c r="AL5" s="1">
        <v>186</v>
      </c>
      <c r="AM5" s="1">
        <v>205</v>
      </c>
      <c r="AN5" s="1">
        <v>205</v>
      </c>
      <c r="AO5" s="1">
        <v>205</v>
      </c>
    </row>
    <row r="6" spans="1:43" ht="20.25" customHeight="1" x14ac:dyDescent="0.15">
      <c r="A6" s="124"/>
      <c r="B6" s="124"/>
      <c r="C6" s="123" t="s">
        <v>1</v>
      </c>
      <c r="D6" s="123"/>
      <c r="E6" s="123"/>
      <c r="F6" s="123" t="s">
        <v>2</v>
      </c>
      <c r="G6" s="123"/>
      <c r="H6" s="123"/>
      <c r="I6" s="123"/>
      <c r="J6" s="124" t="s">
        <v>20</v>
      </c>
      <c r="K6" s="124"/>
      <c r="L6" s="124"/>
      <c r="M6" s="124"/>
      <c r="N6" s="124"/>
      <c r="O6" s="124"/>
      <c r="P6" s="124"/>
      <c r="Q6" s="124"/>
      <c r="R6" s="124"/>
      <c r="S6" s="89" t="s">
        <v>38</v>
      </c>
      <c r="T6" s="89"/>
      <c r="U6" s="89"/>
      <c r="V6" s="13"/>
      <c r="W6" s="14">
        <v>20</v>
      </c>
      <c r="X6" s="15" t="s">
        <v>12</v>
      </c>
      <c r="Y6" s="15" t="s">
        <v>22</v>
      </c>
      <c r="Z6" s="15"/>
      <c r="AA6" s="15"/>
      <c r="AB6" s="16"/>
      <c r="AC6" s="162">
        <v>3000</v>
      </c>
      <c r="AD6" s="163"/>
      <c r="AE6" s="17" t="s">
        <v>5</v>
      </c>
      <c r="AG6" s="1">
        <v>20</v>
      </c>
      <c r="AH6" s="1">
        <v>51</v>
      </c>
      <c r="AI6" s="1">
        <v>146</v>
      </c>
      <c r="AJ6" s="1">
        <v>157</v>
      </c>
      <c r="AK6" s="1">
        <v>170</v>
      </c>
      <c r="AL6" s="1">
        <v>186</v>
      </c>
      <c r="AM6" s="1">
        <v>205</v>
      </c>
      <c r="AN6" s="1">
        <v>205</v>
      </c>
      <c r="AO6" s="1">
        <v>205</v>
      </c>
    </row>
    <row r="7" spans="1:43" ht="20.25" customHeight="1" x14ac:dyDescent="0.15">
      <c r="A7" s="124"/>
      <c r="B7" s="124"/>
      <c r="C7" s="123"/>
      <c r="D7" s="123"/>
      <c r="E7" s="123"/>
      <c r="F7" s="123"/>
      <c r="G7" s="123"/>
      <c r="H7" s="123"/>
      <c r="I7" s="123"/>
      <c r="J7" s="124"/>
      <c r="K7" s="124"/>
      <c r="L7" s="124"/>
      <c r="M7" s="124"/>
      <c r="N7" s="124"/>
      <c r="O7" s="124"/>
      <c r="P7" s="124"/>
      <c r="Q7" s="124"/>
      <c r="R7" s="124"/>
      <c r="S7" s="120" t="s">
        <v>3</v>
      </c>
      <c r="T7" s="121"/>
      <c r="U7" s="122"/>
      <c r="V7" s="13"/>
      <c r="W7" s="14">
        <v>25</v>
      </c>
      <c r="X7" s="15" t="s">
        <v>12</v>
      </c>
      <c r="Y7" s="15" t="s">
        <v>14</v>
      </c>
      <c r="Z7" s="15"/>
      <c r="AA7" s="15"/>
      <c r="AB7" s="16"/>
      <c r="AC7" s="162">
        <v>5000</v>
      </c>
      <c r="AD7" s="163"/>
      <c r="AE7" s="17" t="s">
        <v>5</v>
      </c>
      <c r="AG7" s="1">
        <v>25</v>
      </c>
      <c r="AH7" s="1">
        <v>166</v>
      </c>
      <c r="AI7" s="1">
        <v>166</v>
      </c>
      <c r="AJ7" s="1">
        <v>166</v>
      </c>
      <c r="AK7" s="1">
        <v>181</v>
      </c>
      <c r="AL7" s="1">
        <v>192</v>
      </c>
      <c r="AM7" s="1">
        <v>205</v>
      </c>
      <c r="AN7" s="1">
        <v>221</v>
      </c>
      <c r="AO7" s="1">
        <v>221</v>
      </c>
    </row>
    <row r="8" spans="1:43" ht="20.25" customHeight="1" x14ac:dyDescent="0.15">
      <c r="A8" s="89" t="s">
        <v>30</v>
      </c>
      <c r="B8" s="83">
        <v>13</v>
      </c>
      <c r="C8" s="103" t="s">
        <v>33</v>
      </c>
      <c r="D8" s="104"/>
      <c r="E8" s="109" t="s">
        <v>4</v>
      </c>
      <c r="F8" s="127">
        <v>1082</v>
      </c>
      <c r="G8" s="128"/>
      <c r="H8" s="128"/>
      <c r="I8" s="133" t="s">
        <v>5</v>
      </c>
      <c r="J8" s="96" t="s">
        <v>33</v>
      </c>
      <c r="K8" s="97"/>
      <c r="L8" s="26" t="s">
        <v>4</v>
      </c>
      <c r="M8" s="93" t="s">
        <v>6</v>
      </c>
      <c r="N8" s="93"/>
      <c r="O8" s="77">
        <v>10</v>
      </c>
      <c r="P8" s="93" t="s">
        <v>13</v>
      </c>
      <c r="Q8" s="93"/>
      <c r="R8" s="27"/>
      <c r="S8" s="138">
        <v>51</v>
      </c>
      <c r="T8" s="139"/>
      <c r="U8" s="28" t="s">
        <v>5</v>
      </c>
      <c r="V8" s="13"/>
      <c r="W8" s="13"/>
      <c r="X8" s="13"/>
      <c r="Y8" s="20"/>
      <c r="Z8" s="13"/>
      <c r="AA8" s="13"/>
      <c r="AB8" s="13"/>
      <c r="AC8" s="13"/>
      <c r="AD8" s="13"/>
      <c r="AE8" s="13"/>
      <c r="AG8" s="1">
        <v>30</v>
      </c>
      <c r="AH8" s="1">
        <v>181</v>
      </c>
      <c r="AI8" s="1">
        <v>181</v>
      </c>
      <c r="AJ8" s="1">
        <v>181</v>
      </c>
      <c r="AK8" s="1">
        <v>181</v>
      </c>
      <c r="AL8" s="1">
        <v>192</v>
      </c>
      <c r="AM8" s="1">
        <v>205</v>
      </c>
      <c r="AN8" s="1">
        <v>221</v>
      </c>
      <c r="AO8" s="1">
        <v>241</v>
      </c>
    </row>
    <row r="9" spans="1:43" ht="20.25" customHeight="1" x14ac:dyDescent="0.15">
      <c r="A9" s="90"/>
      <c r="B9" s="83"/>
      <c r="C9" s="105"/>
      <c r="D9" s="106"/>
      <c r="E9" s="110"/>
      <c r="F9" s="129"/>
      <c r="G9" s="130"/>
      <c r="H9" s="130"/>
      <c r="I9" s="134"/>
      <c r="J9" s="98">
        <v>10</v>
      </c>
      <c r="K9" s="99"/>
      <c r="L9" s="29" t="s">
        <v>4</v>
      </c>
      <c r="M9" s="86" t="s">
        <v>6</v>
      </c>
      <c r="N9" s="86"/>
      <c r="O9" s="75">
        <v>20</v>
      </c>
      <c r="P9" s="86" t="s">
        <v>13</v>
      </c>
      <c r="Q9" s="86"/>
      <c r="R9" s="30"/>
      <c r="S9" s="84">
        <v>146</v>
      </c>
      <c r="T9" s="85"/>
      <c r="U9" s="31" t="s">
        <v>5</v>
      </c>
      <c r="V9" s="13"/>
      <c r="W9" s="161" t="s">
        <v>15</v>
      </c>
      <c r="X9" s="161"/>
      <c r="Y9" s="161"/>
      <c r="Z9" s="161"/>
      <c r="AA9" s="161"/>
      <c r="AB9" s="161"/>
      <c r="AC9" s="161"/>
      <c r="AD9" s="161"/>
      <c r="AE9" s="161"/>
      <c r="AG9" s="1">
        <v>40</v>
      </c>
      <c r="AH9" s="1">
        <v>181</v>
      </c>
      <c r="AI9" s="1">
        <v>181</v>
      </c>
      <c r="AJ9" s="1">
        <v>181</v>
      </c>
      <c r="AK9" s="1">
        <v>181</v>
      </c>
      <c r="AL9" s="1">
        <v>192</v>
      </c>
      <c r="AM9" s="1">
        <v>205</v>
      </c>
      <c r="AN9" s="1">
        <v>221</v>
      </c>
      <c r="AO9" s="1">
        <v>241</v>
      </c>
    </row>
    <row r="10" spans="1:43" ht="20.25" customHeight="1" x14ac:dyDescent="0.15">
      <c r="A10" s="90"/>
      <c r="B10" s="83"/>
      <c r="C10" s="105"/>
      <c r="D10" s="106"/>
      <c r="E10" s="110"/>
      <c r="F10" s="131"/>
      <c r="G10" s="132"/>
      <c r="H10" s="132"/>
      <c r="I10" s="135"/>
      <c r="J10" s="98">
        <v>20</v>
      </c>
      <c r="K10" s="99"/>
      <c r="L10" s="29" t="s">
        <v>4</v>
      </c>
      <c r="M10" s="86" t="s">
        <v>6</v>
      </c>
      <c r="N10" s="86"/>
      <c r="O10" s="75">
        <v>30</v>
      </c>
      <c r="P10" s="86" t="s">
        <v>13</v>
      </c>
      <c r="Q10" s="86"/>
      <c r="R10" s="30"/>
      <c r="S10" s="84">
        <v>157</v>
      </c>
      <c r="T10" s="85"/>
      <c r="U10" s="31" t="s">
        <v>5</v>
      </c>
      <c r="V10" s="13"/>
      <c r="W10" s="142" t="s">
        <v>11</v>
      </c>
      <c r="X10" s="143"/>
      <c r="Y10" s="143"/>
      <c r="Z10" s="143"/>
      <c r="AA10" s="143"/>
      <c r="AB10" s="144"/>
      <c r="AC10" s="142" t="s">
        <v>36</v>
      </c>
      <c r="AD10" s="143"/>
      <c r="AE10" s="144"/>
      <c r="AG10" s="1">
        <v>50</v>
      </c>
      <c r="AH10" s="1">
        <v>181</v>
      </c>
      <c r="AI10" s="1">
        <v>181</v>
      </c>
      <c r="AJ10" s="1">
        <v>181</v>
      </c>
      <c r="AK10" s="1">
        <v>181</v>
      </c>
      <c r="AL10" s="1">
        <v>192</v>
      </c>
      <c r="AM10" s="1">
        <v>205</v>
      </c>
      <c r="AN10" s="1">
        <v>221</v>
      </c>
      <c r="AO10" s="1">
        <v>241</v>
      </c>
    </row>
    <row r="11" spans="1:43" ht="20.25" customHeight="1" x14ac:dyDescent="0.15">
      <c r="A11" s="90"/>
      <c r="B11" s="83">
        <v>20</v>
      </c>
      <c r="C11" s="105"/>
      <c r="D11" s="106"/>
      <c r="E11" s="110"/>
      <c r="F11" s="127">
        <v>1175</v>
      </c>
      <c r="G11" s="128"/>
      <c r="H11" s="128"/>
      <c r="I11" s="133" t="s">
        <v>5</v>
      </c>
      <c r="J11" s="98">
        <v>30</v>
      </c>
      <c r="K11" s="99"/>
      <c r="L11" s="29" t="s">
        <v>4</v>
      </c>
      <c r="M11" s="86" t="s">
        <v>6</v>
      </c>
      <c r="N11" s="86"/>
      <c r="O11" s="75">
        <v>50</v>
      </c>
      <c r="P11" s="86" t="s">
        <v>13</v>
      </c>
      <c r="Q11" s="86"/>
      <c r="R11" s="30"/>
      <c r="S11" s="84">
        <v>170</v>
      </c>
      <c r="T11" s="85"/>
      <c r="U11" s="31" t="s">
        <v>5</v>
      </c>
      <c r="V11" s="13"/>
      <c r="W11" s="14">
        <v>20</v>
      </c>
      <c r="X11" s="15" t="s">
        <v>12</v>
      </c>
      <c r="Y11" s="15" t="s">
        <v>22</v>
      </c>
      <c r="Z11" s="15"/>
      <c r="AA11" s="15"/>
      <c r="AB11" s="16"/>
      <c r="AC11" s="162">
        <v>2000</v>
      </c>
      <c r="AD11" s="163"/>
      <c r="AE11" s="17" t="s">
        <v>5</v>
      </c>
      <c r="AG11" s="1">
        <v>75</v>
      </c>
      <c r="AH11" s="1">
        <v>181</v>
      </c>
      <c r="AI11" s="1">
        <v>181</v>
      </c>
      <c r="AJ11" s="1">
        <v>181</v>
      </c>
      <c r="AK11" s="1">
        <v>181</v>
      </c>
      <c r="AL11" s="1">
        <v>192</v>
      </c>
      <c r="AM11" s="1">
        <v>205</v>
      </c>
      <c r="AN11" s="1">
        <v>221</v>
      </c>
      <c r="AO11" s="1">
        <v>241</v>
      </c>
    </row>
    <row r="12" spans="1:43" ht="20.25" customHeight="1" x14ac:dyDescent="0.15">
      <c r="A12" s="90"/>
      <c r="B12" s="83"/>
      <c r="C12" s="105"/>
      <c r="D12" s="106"/>
      <c r="E12" s="110"/>
      <c r="F12" s="129"/>
      <c r="G12" s="130"/>
      <c r="H12" s="130"/>
      <c r="I12" s="134"/>
      <c r="J12" s="98">
        <v>50</v>
      </c>
      <c r="K12" s="99"/>
      <c r="L12" s="29" t="s">
        <v>4</v>
      </c>
      <c r="M12" s="86" t="s">
        <v>6</v>
      </c>
      <c r="N12" s="86"/>
      <c r="O12" s="75">
        <v>100</v>
      </c>
      <c r="P12" s="86" t="s">
        <v>13</v>
      </c>
      <c r="Q12" s="86"/>
      <c r="R12" s="30"/>
      <c r="S12" s="84">
        <v>186</v>
      </c>
      <c r="T12" s="85"/>
      <c r="U12" s="31" t="s">
        <v>5</v>
      </c>
      <c r="V12" s="13"/>
      <c r="W12" s="14">
        <v>25</v>
      </c>
      <c r="X12" s="15" t="s">
        <v>12</v>
      </c>
      <c r="Y12" s="15" t="s">
        <v>14</v>
      </c>
      <c r="Z12" s="15"/>
      <c r="AA12" s="15"/>
      <c r="AB12" s="16"/>
      <c r="AC12" s="162">
        <v>3000</v>
      </c>
      <c r="AD12" s="163"/>
      <c r="AE12" s="17" t="s">
        <v>5</v>
      </c>
      <c r="AG12" s="1">
        <v>100</v>
      </c>
      <c r="AH12" s="1">
        <v>181</v>
      </c>
      <c r="AI12" s="1">
        <v>181</v>
      </c>
      <c r="AJ12" s="1">
        <v>181</v>
      </c>
      <c r="AK12" s="1">
        <v>181</v>
      </c>
      <c r="AL12" s="1">
        <v>192</v>
      </c>
      <c r="AM12" s="1">
        <v>205</v>
      </c>
      <c r="AN12" s="1">
        <v>221</v>
      </c>
      <c r="AO12" s="1">
        <v>241</v>
      </c>
    </row>
    <row r="13" spans="1:43" ht="20.25" customHeight="1" x14ac:dyDescent="0.15">
      <c r="A13" s="90"/>
      <c r="B13" s="83"/>
      <c r="C13" s="107"/>
      <c r="D13" s="108"/>
      <c r="E13" s="111"/>
      <c r="F13" s="131"/>
      <c r="G13" s="132"/>
      <c r="H13" s="132"/>
      <c r="I13" s="135"/>
      <c r="J13" s="125">
        <v>100</v>
      </c>
      <c r="K13" s="126"/>
      <c r="L13" s="32" t="s">
        <v>4</v>
      </c>
      <c r="M13" s="33" t="s">
        <v>7</v>
      </c>
      <c r="N13" s="33"/>
      <c r="O13" s="76"/>
      <c r="P13" s="34"/>
      <c r="Q13" s="34"/>
      <c r="R13" s="35"/>
      <c r="S13" s="136">
        <v>205</v>
      </c>
      <c r="T13" s="137"/>
      <c r="U13" s="36" t="s">
        <v>5</v>
      </c>
      <c r="V13" s="13"/>
      <c r="W13" s="13"/>
      <c r="X13" s="13"/>
      <c r="Y13" s="13"/>
      <c r="Z13" s="43"/>
      <c r="AA13" s="43"/>
      <c r="AB13" s="44"/>
      <c r="AC13" s="44"/>
      <c r="AD13" s="44"/>
      <c r="AE13" s="41"/>
    </row>
    <row r="14" spans="1:43" ht="20.25" customHeight="1" x14ac:dyDescent="0.15">
      <c r="A14" s="90"/>
      <c r="B14" s="100">
        <v>25</v>
      </c>
      <c r="C14" s="103" t="s">
        <v>33</v>
      </c>
      <c r="D14" s="104"/>
      <c r="E14" s="109" t="s">
        <v>4</v>
      </c>
      <c r="F14" s="112">
        <v>1517</v>
      </c>
      <c r="G14" s="113"/>
      <c r="H14" s="113"/>
      <c r="I14" s="133" t="s">
        <v>5</v>
      </c>
      <c r="J14" s="96" t="s">
        <v>33</v>
      </c>
      <c r="K14" s="97"/>
      <c r="L14" s="26" t="s">
        <v>4</v>
      </c>
      <c r="M14" s="93" t="s">
        <v>6</v>
      </c>
      <c r="N14" s="93"/>
      <c r="O14" s="77">
        <v>30</v>
      </c>
      <c r="P14" s="93" t="s">
        <v>13</v>
      </c>
      <c r="Q14" s="93"/>
      <c r="R14" s="27"/>
      <c r="S14" s="157">
        <v>166</v>
      </c>
      <c r="T14" s="158"/>
      <c r="U14" s="28" t="s">
        <v>5</v>
      </c>
      <c r="V14" s="13"/>
      <c r="W14" s="64" t="s">
        <v>10</v>
      </c>
      <c r="X14" s="45"/>
      <c r="Y14" s="45"/>
      <c r="Z14" s="46"/>
      <c r="AA14" s="46"/>
      <c r="AB14" s="47"/>
      <c r="AC14" s="47"/>
      <c r="AD14" s="47"/>
      <c r="AE14" s="46"/>
    </row>
    <row r="15" spans="1:43" ht="20.25" customHeight="1" x14ac:dyDescent="0.15">
      <c r="A15" s="90"/>
      <c r="B15" s="101"/>
      <c r="C15" s="105"/>
      <c r="D15" s="106"/>
      <c r="E15" s="110"/>
      <c r="F15" s="114"/>
      <c r="G15" s="115"/>
      <c r="H15" s="115"/>
      <c r="I15" s="134"/>
      <c r="J15" s="98">
        <v>30</v>
      </c>
      <c r="K15" s="99"/>
      <c r="L15" s="29" t="s">
        <v>4</v>
      </c>
      <c r="M15" s="86" t="s">
        <v>6</v>
      </c>
      <c r="N15" s="86"/>
      <c r="O15" s="75">
        <v>50</v>
      </c>
      <c r="P15" s="86" t="s">
        <v>13</v>
      </c>
      <c r="Q15" s="86"/>
      <c r="R15" s="30"/>
      <c r="S15" s="84">
        <v>181</v>
      </c>
      <c r="T15" s="85"/>
      <c r="U15" s="31" t="s">
        <v>5</v>
      </c>
      <c r="V15" s="13"/>
      <c r="W15" s="142" t="s">
        <v>11</v>
      </c>
      <c r="X15" s="143"/>
      <c r="Y15" s="143"/>
      <c r="Z15" s="144"/>
      <c r="AA15" s="142" t="s">
        <v>37</v>
      </c>
      <c r="AB15" s="143"/>
      <c r="AC15" s="143"/>
      <c r="AD15" s="143"/>
      <c r="AE15" s="144"/>
    </row>
    <row r="16" spans="1:43" ht="20.25" customHeight="1" x14ac:dyDescent="0.15">
      <c r="A16" s="90"/>
      <c r="B16" s="101"/>
      <c r="C16" s="105"/>
      <c r="D16" s="106"/>
      <c r="E16" s="110"/>
      <c r="F16" s="114"/>
      <c r="G16" s="115"/>
      <c r="H16" s="115"/>
      <c r="I16" s="134"/>
      <c r="J16" s="98">
        <v>50</v>
      </c>
      <c r="K16" s="99"/>
      <c r="L16" s="29" t="s">
        <v>4</v>
      </c>
      <c r="M16" s="86" t="s">
        <v>6</v>
      </c>
      <c r="N16" s="86"/>
      <c r="O16" s="75">
        <v>100</v>
      </c>
      <c r="P16" s="86" t="s">
        <v>13</v>
      </c>
      <c r="Q16" s="86"/>
      <c r="R16" s="30"/>
      <c r="S16" s="84">
        <v>192</v>
      </c>
      <c r="T16" s="85"/>
      <c r="U16" s="31" t="s">
        <v>5</v>
      </c>
      <c r="V16" s="13"/>
      <c r="W16" s="48"/>
      <c r="X16" s="50">
        <v>13</v>
      </c>
      <c r="Y16" s="50" t="s">
        <v>34</v>
      </c>
      <c r="Z16" s="21"/>
      <c r="AA16" s="147">
        <v>34100</v>
      </c>
      <c r="AB16" s="148"/>
      <c r="AC16" s="148"/>
      <c r="AD16" s="148"/>
      <c r="AE16" s="24" t="s">
        <v>5</v>
      </c>
    </row>
    <row r="17" spans="1:31" ht="20.25" customHeight="1" x14ac:dyDescent="0.15">
      <c r="A17" s="90"/>
      <c r="B17" s="101"/>
      <c r="C17" s="105"/>
      <c r="D17" s="106"/>
      <c r="E17" s="110"/>
      <c r="F17" s="114"/>
      <c r="G17" s="115"/>
      <c r="H17" s="115"/>
      <c r="I17" s="134"/>
      <c r="J17" s="98">
        <v>100</v>
      </c>
      <c r="K17" s="99"/>
      <c r="L17" s="29" t="s">
        <v>4</v>
      </c>
      <c r="M17" s="86" t="s">
        <v>6</v>
      </c>
      <c r="N17" s="86"/>
      <c r="O17" s="75">
        <v>500</v>
      </c>
      <c r="P17" s="86" t="s">
        <v>13</v>
      </c>
      <c r="Q17" s="86"/>
      <c r="R17" s="30"/>
      <c r="S17" s="84">
        <v>205</v>
      </c>
      <c r="T17" s="85"/>
      <c r="U17" s="31" t="s">
        <v>5</v>
      </c>
      <c r="V17" s="13"/>
      <c r="W17" s="49"/>
      <c r="X17" s="50">
        <v>20</v>
      </c>
      <c r="Y17" s="50" t="s">
        <v>34</v>
      </c>
      <c r="Z17" s="21"/>
      <c r="AA17" s="147">
        <v>74800</v>
      </c>
      <c r="AB17" s="148"/>
      <c r="AC17" s="148"/>
      <c r="AD17" s="148"/>
      <c r="AE17" s="24" t="s">
        <v>5</v>
      </c>
    </row>
    <row r="18" spans="1:31" ht="20.25" customHeight="1" x14ac:dyDescent="0.15">
      <c r="A18" s="90"/>
      <c r="B18" s="102"/>
      <c r="C18" s="107"/>
      <c r="D18" s="108"/>
      <c r="E18" s="111"/>
      <c r="F18" s="116"/>
      <c r="G18" s="117"/>
      <c r="H18" s="117"/>
      <c r="I18" s="135"/>
      <c r="J18" s="125">
        <v>500</v>
      </c>
      <c r="K18" s="126"/>
      <c r="L18" s="32" t="s">
        <v>4</v>
      </c>
      <c r="M18" s="33" t="s">
        <v>7</v>
      </c>
      <c r="N18" s="33"/>
      <c r="O18" s="33"/>
      <c r="P18" s="33"/>
      <c r="Q18" s="33"/>
      <c r="R18" s="35"/>
      <c r="S18" s="136">
        <v>221</v>
      </c>
      <c r="T18" s="137"/>
      <c r="U18" s="36" t="s">
        <v>5</v>
      </c>
      <c r="V18" s="13"/>
      <c r="W18" s="49"/>
      <c r="X18" s="50">
        <v>25</v>
      </c>
      <c r="Y18" s="50" t="s">
        <v>34</v>
      </c>
      <c r="Z18" s="21"/>
      <c r="AA18" s="147">
        <v>128700</v>
      </c>
      <c r="AB18" s="148"/>
      <c r="AC18" s="148"/>
      <c r="AD18" s="148"/>
      <c r="AE18" s="24" t="s">
        <v>5</v>
      </c>
    </row>
    <row r="19" spans="1:31" ht="20.25" customHeight="1" x14ac:dyDescent="0.15">
      <c r="A19" s="90"/>
      <c r="B19" s="80">
        <v>30</v>
      </c>
      <c r="C19" s="103" t="s">
        <v>33</v>
      </c>
      <c r="D19" s="104"/>
      <c r="E19" s="109" t="s">
        <v>4</v>
      </c>
      <c r="F19" s="94">
        <v>1877</v>
      </c>
      <c r="G19" s="95"/>
      <c r="H19" s="95"/>
      <c r="I19" s="40" t="s">
        <v>5</v>
      </c>
      <c r="J19" s="96" t="s">
        <v>33</v>
      </c>
      <c r="K19" s="97"/>
      <c r="L19" s="26" t="s">
        <v>4</v>
      </c>
      <c r="M19" s="93" t="s">
        <v>6</v>
      </c>
      <c r="N19" s="93"/>
      <c r="O19" s="77">
        <v>50</v>
      </c>
      <c r="P19" s="93" t="s">
        <v>13</v>
      </c>
      <c r="Q19" s="93"/>
      <c r="R19" s="27"/>
      <c r="S19" s="157">
        <v>181</v>
      </c>
      <c r="T19" s="158"/>
      <c r="U19" s="28" t="s">
        <v>5</v>
      </c>
      <c r="V19" s="13"/>
      <c r="W19" s="49"/>
      <c r="X19" s="50">
        <v>30</v>
      </c>
      <c r="Y19" s="50" t="s">
        <v>34</v>
      </c>
      <c r="Z19" s="21"/>
      <c r="AA19" s="147">
        <v>210100</v>
      </c>
      <c r="AB19" s="148"/>
      <c r="AC19" s="148"/>
      <c r="AD19" s="148"/>
      <c r="AE19" s="24" t="s">
        <v>5</v>
      </c>
    </row>
    <row r="20" spans="1:31" ht="20.25" customHeight="1" x14ac:dyDescent="0.15">
      <c r="A20" s="90"/>
      <c r="B20" s="80">
        <v>40</v>
      </c>
      <c r="C20" s="105"/>
      <c r="D20" s="106"/>
      <c r="E20" s="110"/>
      <c r="F20" s="94">
        <v>2146</v>
      </c>
      <c r="G20" s="95"/>
      <c r="H20" s="95"/>
      <c r="I20" s="40" t="s">
        <v>5</v>
      </c>
      <c r="J20" s="98">
        <v>50</v>
      </c>
      <c r="K20" s="99"/>
      <c r="L20" s="29" t="s">
        <v>4</v>
      </c>
      <c r="M20" s="86" t="s">
        <v>6</v>
      </c>
      <c r="N20" s="86"/>
      <c r="O20" s="75">
        <v>100</v>
      </c>
      <c r="P20" s="86" t="s">
        <v>13</v>
      </c>
      <c r="Q20" s="86"/>
      <c r="R20" s="30"/>
      <c r="S20" s="84">
        <v>192</v>
      </c>
      <c r="T20" s="85"/>
      <c r="U20" s="31" t="s">
        <v>5</v>
      </c>
      <c r="V20" s="13"/>
      <c r="W20" s="49"/>
      <c r="X20" s="50">
        <v>40</v>
      </c>
      <c r="Y20" s="50" t="s">
        <v>34</v>
      </c>
      <c r="Z20" s="21"/>
      <c r="AA20" s="147">
        <v>396000</v>
      </c>
      <c r="AB20" s="148"/>
      <c r="AC20" s="148"/>
      <c r="AD20" s="148"/>
      <c r="AE20" s="24" t="s">
        <v>5</v>
      </c>
    </row>
    <row r="21" spans="1:31" ht="20.25" customHeight="1" x14ac:dyDescent="0.15">
      <c r="A21" s="90"/>
      <c r="B21" s="80">
        <v>50</v>
      </c>
      <c r="C21" s="105"/>
      <c r="D21" s="106"/>
      <c r="E21" s="110"/>
      <c r="F21" s="94">
        <v>4346</v>
      </c>
      <c r="G21" s="95"/>
      <c r="H21" s="95"/>
      <c r="I21" s="40" t="s">
        <v>5</v>
      </c>
      <c r="J21" s="98">
        <v>100</v>
      </c>
      <c r="K21" s="99"/>
      <c r="L21" s="29" t="s">
        <v>4</v>
      </c>
      <c r="M21" s="86" t="s">
        <v>6</v>
      </c>
      <c r="N21" s="86"/>
      <c r="O21" s="75">
        <v>500</v>
      </c>
      <c r="P21" s="86" t="s">
        <v>13</v>
      </c>
      <c r="Q21" s="86"/>
      <c r="R21" s="30"/>
      <c r="S21" s="84">
        <v>205</v>
      </c>
      <c r="T21" s="85"/>
      <c r="U21" s="31" t="s">
        <v>5</v>
      </c>
      <c r="V21" s="13"/>
      <c r="W21" s="49"/>
      <c r="X21" s="50">
        <v>50</v>
      </c>
      <c r="Y21" s="50" t="s">
        <v>34</v>
      </c>
      <c r="Z21" s="21"/>
      <c r="AA21" s="147">
        <v>682000</v>
      </c>
      <c r="AB21" s="148"/>
      <c r="AC21" s="148"/>
      <c r="AD21" s="148"/>
      <c r="AE21" s="24" t="s">
        <v>5</v>
      </c>
    </row>
    <row r="22" spans="1:31" ht="20.25" customHeight="1" x14ac:dyDescent="0.15">
      <c r="A22" s="90"/>
      <c r="B22" s="80">
        <v>75</v>
      </c>
      <c r="C22" s="105"/>
      <c r="D22" s="106"/>
      <c r="E22" s="110"/>
      <c r="F22" s="94">
        <v>5234</v>
      </c>
      <c r="G22" s="95"/>
      <c r="H22" s="95"/>
      <c r="I22" s="40" t="s">
        <v>5</v>
      </c>
      <c r="J22" s="98">
        <v>500</v>
      </c>
      <c r="K22" s="99"/>
      <c r="L22" s="29" t="s">
        <v>4</v>
      </c>
      <c r="M22" s="86" t="s">
        <v>6</v>
      </c>
      <c r="N22" s="86"/>
      <c r="O22" s="37">
        <v>1000</v>
      </c>
      <c r="P22" s="38" t="s">
        <v>13</v>
      </c>
      <c r="Q22" s="38"/>
      <c r="R22" s="30"/>
      <c r="S22" s="84">
        <v>221</v>
      </c>
      <c r="T22" s="85"/>
      <c r="U22" s="31" t="s">
        <v>5</v>
      </c>
      <c r="V22" s="13"/>
      <c r="W22" s="49"/>
      <c r="X22" s="50">
        <v>75</v>
      </c>
      <c r="Y22" s="50" t="s">
        <v>34</v>
      </c>
      <c r="Z22" s="21"/>
      <c r="AA22" s="147">
        <v>1628000</v>
      </c>
      <c r="AB22" s="148"/>
      <c r="AC22" s="148"/>
      <c r="AD22" s="148"/>
      <c r="AE22" s="17" t="s">
        <v>5</v>
      </c>
    </row>
    <row r="23" spans="1:31" ht="20.25" customHeight="1" x14ac:dyDescent="0.15">
      <c r="A23" s="91"/>
      <c r="B23" s="80">
        <v>100</v>
      </c>
      <c r="C23" s="107"/>
      <c r="D23" s="108"/>
      <c r="E23" s="111"/>
      <c r="F23" s="94">
        <v>6982</v>
      </c>
      <c r="G23" s="95"/>
      <c r="H23" s="95"/>
      <c r="I23" s="40" t="s">
        <v>5</v>
      </c>
      <c r="J23" s="159">
        <v>1000</v>
      </c>
      <c r="K23" s="160"/>
      <c r="L23" s="32" t="s">
        <v>4</v>
      </c>
      <c r="M23" s="33" t="s">
        <v>7</v>
      </c>
      <c r="N23" s="33"/>
      <c r="O23" s="33"/>
      <c r="P23" s="33"/>
      <c r="Q23" s="33"/>
      <c r="R23" s="35"/>
      <c r="S23" s="136">
        <v>241</v>
      </c>
      <c r="T23" s="137"/>
      <c r="U23" s="36" t="s">
        <v>5</v>
      </c>
      <c r="V23" s="13"/>
      <c r="W23" s="49"/>
      <c r="X23" s="50">
        <v>100</v>
      </c>
      <c r="Y23" s="149" t="s">
        <v>35</v>
      </c>
      <c r="Z23" s="150"/>
      <c r="AA23" s="151" t="s">
        <v>39</v>
      </c>
      <c r="AB23" s="152"/>
      <c r="AC23" s="152"/>
      <c r="AD23" s="152"/>
      <c r="AE23" s="153"/>
    </row>
    <row r="24" spans="1:31" ht="20.25" customHeight="1" x14ac:dyDescent="0.15">
      <c r="A24" s="79" t="s">
        <v>8</v>
      </c>
      <c r="B24" s="79" t="s">
        <v>32</v>
      </c>
      <c r="C24" s="87">
        <v>100</v>
      </c>
      <c r="D24" s="88"/>
      <c r="E24" s="65" t="s">
        <v>4</v>
      </c>
      <c r="F24" s="94">
        <v>14796</v>
      </c>
      <c r="G24" s="95"/>
      <c r="H24" s="95"/>
      <c r="I24" s="40" t="s">
        <v>5</v>
      </c>
      <c r="J24" s="118">
        <v>100</v>
      </c>
      <c r="K24" s="119"/>
      <c r="L24" s="15" t="s">
        <v>4</v>
      </c>
      <c r="M24" s="25" t="s">
        <v>7</v>
      </c>
      <c r="N24" s="25"/>
      <c r="O24" s="78"/>
      <c r="P24" s="15"/>
      <c r="Q24" s="15"/>
      <c r="R24" s="16"/>
      <c r="S24" s="155">
        <v>157</v>
      </c>
      <c r="T24" s="156"/>
      <c r="U24" s="17" t="s">
        <v>5</v>
      </c>
      <c r="V24" s="13"/>
      <c r="W24" s="23"/>
      <c r="X24" s="23"/>
      <c r="Y24" s="23"/>
      <c r="Z24" s="23"/>
      <c r="AA24" s="23"/>
      <c r="AB24" s="23"/>
      <c r="AC24" s="23"/>
      <c r="AD24" s="23"/>
      <c r="AE24" s="23"/>
    </row>
    <row r="25" spans="1:31" ht="20.25" customHeight="1" x14ac:dyDescent="0.15">
      <c r="A25" s="79" t="s">
        <v>9</v>
      </c>
      <c r="B25" s="79" t="s">
        <v>32</v>
      </c>
      <c r="C25" s="92" t="s">
        <v>29</v>
      </c>
      <c r="D25" s="88"/>
      <c r="E25" s="65" t="s">
        <v>4</v>
      </c>
      <c r="F25" s="94">
        <v>315</v>
      </c>
      <c r="G25" s="95"/>
      <c r="H25" s="95"/>
      <c r="I25" s="40" t="s">
        <v>5</v>
      </c>
      <c r="J25" s="118">
        <v>1</v>
      </c>
      <c r="K25" s="119"/>
      <c r="L25" s="15" t="s">
        <v>4</v>
      </c>
      <c r="M25" s="25" t="s">
        <v>7</v>
      </c>
      <c r="N25" s="25"/>
      <c r="O25" s="78"/>
      <c r="P25" s="15"/>
      <c r="Q25" s="15"/>
      <c r="R25" s="16"/>
      <c r="S25" s="155">
        <v>222</v>
      </c>
      <c r="T25" s="156"/>
      <c r="U25" s="17" t="s">
        <v>5</v>
      </c>
      <c r="V25" s="13"/>
      <c r="W25" s="141" t="s">
        <v>54</v>
      </c>
      <c r="X25" s="141"/>
      <c r="Y25" s="141"/>
      <c r="Z25" s="141"/>
      <c r="AA25" s="141"/>
      <c r="AB25" s="141"/>
      <c r="AC25" s="141"/>
      <c r="AD25" s="141"/>
      <c r="AE25" s="141"/>
    </row>
    <row r="26" spans="1:31" ht="20.25" customHeight="1" x14ac:dyDescent="0.15">
      <c r="A26" s="52" t="s">
        <v>52</v>
      </c>
      <c r="B26" s="13"/>
      <c r="C26" s="19"/>
      <c r="D26" s="19"/>
      <c r="E26" s="13"/>
      <c r="F26" s="19"/>
      <c r="G26" s="19"/>
      <c r="H26" s="19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42" t="s">
        <v>17</v>
      </c>
      <c r="X26" s="143"/>
      <c r="Y26" s="143"/>
      <c r="Z26" s="143"/>
      <c r="AA26" s="143"/>
      <c r="AB26" s="144"/>
      <c r="AC26" s="145">
        <v>2200</v>
      </c>
      <c r="AD26" s="146"/>
      <c r="AE26" s="40" t="s">
        <v>5</v>
      </c>
    </row>
    <row r="27" spans="1:31" ht="20.25" customHeight="1" x14ac:dyDescent="0.15">
      <c r="A27" s="13"/>
      <c r="B27" s="13"/>
      <c r="C27" s="19"/>
      <c r="D27" s="19"/>
      <c r="E27" s="13"/>
      <c r="F27" s="19"/>
      <c r="G27" s="19"/>
      <c r="H27" s="19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</row>
    <row r="28" spans="1:31" ht="18.75" customHeight="1" x14ac:dyDescent="0.15">
      <c r="A28" s="43"/>
      <c r="B28" s="43"/>
      <c r="C28" s="43"/>
      <c r="D28" s="43"/>
      <c r="E28" s="43"/>
      <c r="F28" s="19"/>
      <c r="G28" s="19"/>
      <c r="H28" s="19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</row>
    <row r="29" spans="1:31" ht="18.75" customHeight="1" x14ac:dyDescent="0.15">
      <c r="A29" s="43"/>
      <c r="B29" s="43"/>
      <c r="C29" s="154"/>
      <c r="D29" s="154"/>
      <c r="E29" s="51"/>
      <c r="F29" s="19"/>
      <c r="G29" s="19"/>
      <c r="H29" s="19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</row>
    <row r="30" spans="1:31" ht="6" customHeight="1" x14ac:dyDescent="0.15">
      <c r="A30" s="13"/>
      <c r="B30" s="13"/>
      <c r="C30" s="19"/>
      <c r="D30" s="19"/>
      <c r="E30" s="13"/>
      <c r="F30" s="19"/>
      <c r="G30" s="19"/>
      <c r="H30" s="19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</row>
    <row r="31" spans="1:31" x14ac:dyDescent="0.15">
      <c r="A31" s="13"/>
      <c r="B31" s="13"/>
      <c r="C31" s="19"/>
      <c r="D31" s="19"/>
      <c r="E31" s="13"/>
      <c r="F31" s="19"/>
      <c r="G31" s="19"/>
      <c r="H31" s="19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</row>
    <row r="32" spans="1:31" x14ac:dyDescent="0.15">
      <c r="W32" s="13"/>
      <c r="X32" s="13"/>
      <c r="Y32" s="13"/>
      <c r="Z32" s="13"/>
      <c r="AA32" s="13"/>
      <c r="AB32" s="13"/>
      <c r="AC32" s="13"/>
      <c r="AD32" s="13"/>
      <c r="AE32" s="13"/>
    </row>
  </sheetData>
  <sheetProtection algorithmName="SHA-512" hashValue="/7/F0UKIAPZ21kMKXQ3YDgTOeCCpVN+Mrsoc/JxMZj8nYJ7s0Towi+4aTN6sDzUHRrW/c0+uBbi5QQWGynzXHw==" saltValue="tbL0ME6yqT2tVZiHLk5a+w==" spinCount="100000" sheet="1" objects="1" scenarios="1" selectLockedCells="1"/>
  <mergeCells count="119">
    <mergeCell ref="W4:AE4"/>
    <mergeCell ref="AC6:AD6"/>
    <mergeCell ref="AC7:AD7"/>
    <mergeCell ref="W9:AE9"/>
    <mergeCell ref="AC11:AD11"/>
    <mergeCell ref="AC12:AD12"/>
    <mergeCell ref="AC5:AE5"/>
    <mergeCell ref="W5:AB5"/>
    <mergeCell ref="W10:AB10"/>
    <mergeCell ref="AC10:AE10"/>
    <mergeCell ref="C29:D29"/>
    <mergeCell ref="S23:T23"/>
    <mergeCell ref="S24:T24"/>
    <mergeCell ref="S25:T25"/>
    <mergeCell ref="J10:K10"/>
    <mergeCell ref="J11:K11"/>
    <mergeCell ref="J12:K12"/>
    <mergeCell ref="J13:K13"/>
    <mergeCell ref="M15:N15"/>
    <mergeCell ref="M16:N16"/>
    <mergeCell ref="J14:K14"/>
    <mergeCell ref="J15:K15"/>
    <mergeCell ref="S14:T14"/>
    <mergeCell ref="S15:T15"/>
    <mergeCell ref="S16:T16"/>
    <mergeCell ref="S17:T17"/>
    <mergeCell ref="S18:T18"/>
    <mergeCell ref="S22:T22"/>
    <mergeCell ref="P12:Q12"/>
    <mergeCell ref="P11:Q11"/>
    <mergeCell ref="S19:T19"/>
    <mergeCell ref="C19:D23"/>
    <mergeCell ref="J23:K23"/>
    <mergeCell ref="J24:K24"/>
    <mergeCell ref="C5:U5"/>
    <mergeCell ref="A5:A7"/>
    <mergeCell ref="B5:B7"/>
    <mergeCell ref="S21:T21"/>
    <mergeCell ref="S20:T20"/>
    <mergeCell ref="W25:AE25"/>
    <mergeCell ref="W26:AB26"/>
    <mergeCell ref="AC26:AD26"/>
    <mergeCell ref="AA15:AE15"/>
    <mergeCell ref="W15:Z15"/>
    <mergeCell ref="AA16:AD16"/>
    <mergeCell ref="AA17:AD17"/>
    <mergeCell ref="M9:N9"/>
    <mergeCell ref="P9:Q9"/>
    <mergeCell ref="Y23:Z23"/>
    <mergeCell ref="AA18:AD18"/>
    <mergeCell ref="AA19:AD19"/>
    <mergeCell ref="AA20:AD20"/>
    <mergeCell ref="AA21:AD21"/>
    <mergeCell ref="AA22:AD22"/>
    <mergeCell ref="AA23:AE23"/>
    <mergeCell ref="E8:E13"/>
    <mergeCell ref="C14:D18"/>
    <mergeCell ref="E14:E18"/>
    <mergeCell ref="S7:U7"/>
    <mergeCell ref="C6:E7"/>
    <mergeCell ref="F6:I7"/>
    <mergeCell ref="S6:U6"/>
    <mergeCell ref="J6:R7"/>
    <mergeCell ref="J16:K16"/>
    <mergeCell ref="J17:K17"/>
    <mergeCell ref="J18:K18"/>
    <mergeCell ref="J22:K22"/>
    <mergeCell ref="F22:H22"/>
    <mergeCell ref="F8:H10"/>
    <mergeCell ref="F11:H13"/>
    <mergeCell ref="I14:I18"/>
    <mergeCell ref="S11:T11"/>
    <mergeCell ref="S12:T12"/>
    <mergeCell ref="S13:T13"/>
    <mergeCell ref="P8:Q8"/>
    <mergeCell ref="M8:N8"/>
    <mergeCell ref="I8:I10"/>
    <mergeCell ref="I11:I13"/>
    <mergeCell ref="J8:K8"/>
    <mergeCell ref="J9:K9"/>
    <mergeCell ref="S8:T8"/>
    <mergeCell ref="S9:T9"/>
    <mergeCell ref="E19:E23"/>
    <mergeCell ref="P15:Q15"/>
    <mergeCell ref="F24:H24"/>
    <mergeCell ref="F25:H25"/>
    <mergeCell ref="M19:N19"/>
    <mergeCell ref="P19:Q19"/>
    <mergeCell ref="M22:N22"/>
    <mergeCell ref="F20:H20"/>
    <mergeCell ref="F21:H21"/>
    <mergeCell ref="F23:H23"/>
    <mergeCell ref="F14:H18"/>
    <mergeCell ref="P16:Q16"/>
    <mergeCell ref="J25:K25"/>
    <mergeCell ref="B8:B10"/>
    <mergeCell ref="B11:B13"/>
    <mergeCell ref="S10:T10"/>
    <mergeCell ref="M11:N11"/>
    <mergeCell ref="M12:N12"/>
    <mergeCell ref="C24:D24"/>
    <mergeCell ref="A8:A23"/>
    <mergeCell ref="C25:D25"/>
    <mergeCell ref="M10:N10"/>
    <mergeCell ref="P10:Q10"/>
    <mergeCell ref="M14:N14"/>
    <mergeCell ref="P14:Q14"/>
    <mergeCell ref="M17:N17"/>
    <mergeCell ref="P17:Q17"/>
    <mergeCell ref="F19:H19"/>
    <mergeCell ref="J19:K19"/>
    <mergeCell ref="J21:K21"/>
    <mergeCell ref="M21:N21"/>
    <mergeCell ref="P21:Q21"/>
    <mergeCell ref="J20:K20"/>
    <mergeCell ref="M20:N20"/>
    <mergeCell ref="P20:Q20"/>
    <mergeCell ref="B14:B18"/>
    <mergeCell ref="C8:D13"/>
  </mergeCells>
  <phoneticPr fontId="3"/>
  <printOptions horizontalCentered="1"/>
  <pageMargins left="0.31496062992125984" right="0.31496062992125984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49829-E6CE-436D-AE72-3A7654DB1AE9}">
  <sheetPr>
    <tabColor rgb="FFCCFFFF"/>
  </sheetPr>
  <dimension ref="A1:AE33"/>
  <sheetViews>
    <sheetView showGridLines="0" showRowColHeaders="0" tabSelected="1" zoomScaleNormal="100" zoomScaleSheetLayoutView="100" workbookViewId="0">
      <selection activeCell="F4" sqref="F4:I4"/>
    </sheetView>
  </sheetViews>
  <sheetFormatPr defaultColWidth="3.625" defaultRowHeight="20.100000000000001" customHeight="1" x14ac:dyDescent="0.15"/>
  <cols>
    <col min="1" max="5" width="3.625" style="3"/>
    <col min="6" max="6" width="5.875" style="3" bestFit="1" customWidth="1"/>
    <col min="7" max="7" width="3.625" style="3"/>
    <col min="8" max="8" width="5.875" style="3" bestFit="1" customWidth="1"/>
    <col min="9" max="28" width="3.625" style="3"/>
    <col min="29" max="29" width="3.625" style="3" customWidth="1"/>
    <col min="30" max="16384" width="3.625" style="3"/>
  </cols>
  <sheetData>
    <row r="1" spans="1:31" ht="18.75" customHeight="1" x14ac:dyDescent="0.15">
      <c r="A1" s="66" t="s">
        <v>56</v>
      </c>
      <c r="O1" s="67" t="s">
        <v>63</v>
      </c>
      <c r="AE1" s="39"/>
    </row>
    <row r="2" spans="1:31" ht="18.75" customHeight="1" x14ac:dyDescent="0.15"/>
    <row r="3" spans="1:31" ht="18.75" customHeight="1" thickBot="1" x14ac:dyDescent="0.2">
      <c r="B3" s="3" t="s">
        <v>60</v>
      </c>
      <c r="K3" s="68"/>
    </row>
    <row r="4" spans="1:31" ht="18.75" customHeight="1" thickTop="1" x14ac:dyDescent="0.15">
      <c r="B4" s="165" t="s">
        <v>11</v>
      </c>
      <c r="C4" s="165"/>
      <c r="D4" s="165"/>
      <c r="E4" s="166"/>
      <c r="F4" s="167">
        <v>20</v>
      </c>
      <c r="G4" s="168"/>
      <c r="H4" s="168"/>
      <c r="I4" s="169"/>
      <c r="J4" s="69" t="s">
        <v>57</v>
      </c>
      <c r="K4" s="54"/>
      <c r="L4" s="54"/>
      <c r="M4" s="54"/>
      <c r="N4" s="55"/>
      <c r="O4" s="55"/>
      <c r="P4" s="55"/>
      <c r="Q4" s="55"/>
    </row>
    <row r="5" spans="1:31" ht="18.75" customHeight="1" x14ac:dyDescent="0.15">
      <c r="B5" s="165" t="s">
        <v>20</v>
      </c>
      <c r="C5" s="165"/>
      <c r="D5" s="165"/>
      <c r="E5" s="166"/>
      <c r="F5" s="170">
        <v>500</v>
      </c>
      <c r="G5" s="171"/>
      <c r="H5" s="171"/>
      <c r="I5" s="172"/>
      <c r="J5" s="173" t="s">
        <v>27</v>
      </c>
      <c r="K5" s="165"/>
      <c r="L5" s="165"/>
      <c r="M5" s="165"/>
      <c r="N5" s="174">
        <f>ROUNDDOWN(F5/F6,0)</f>
        <v>16</v>
      </c>
      <c r="O5" s="174"/>
      <c r="P5" s="174"/>
      <c r="Q5" s="174"/>
    </row>
    <row r="6" spans="1:31" ht="18.75" customHeight="1" thickBot="1" x14ac:dyDescent="0.2">
      <c r="B6" s="165" t="s">
        <v>58</v>
      </c>
      <c r="C6" s="165"/>
      <c r="D6" s="165"/>
      <c r="E6" s="166"/>
      <c r="F6" s="175">
        <v>30</v>
      </c>
      <c r="G6" s="176"/>
      <c r="H6" s="176"/>
      <c r="I6" s="177"/>
    </row>
    <row r="7" spans="1:31" ht="18.75" customHeight="1" thickTop="1" x14ac:dyDescent="0.15"/>
    <row r="8" spans="1:31" ht="18.75" customHeight="1" x14ac:dyDescent="0.15">
      <c r="B8" s="3" t="s">
        <v>61</v>
      </c>
      <c r="E8" s="71"/>
      <c r="F8" s="4" t="s">
        <v>48</v>
      </c>
    </row>
    <row r="9" spans="1:31" ht="18.75" customHeight="1" x14ac:dyDescent="0.15">
      <c r="B9" s="166"/>
      <c r="C9" s="178"/>
      <c r="D9" s="178"/>
      <c r="E9" s="178"/>
      <c r="F9" s="178"/>
      <c r="G9" s="178"/>
      <c r="H9" s="178"/>
      <c r="I9" s="173"/>
      <c r="J9" s="166" t="s">
        <v>59</v>
      </c>
      <c r="K9" s="178"/>
      <c r="L9" s="178"/>
      <c r="M9" s="173"/>
      <c r="N9" s="165" t="s">
        <v>28</v>
      </c>
      <c r="O9" s="165"/>
      <c r="P9" s="165"/>
      <c r="Q9" s="165"/>
      <c r="R9" s="164" t="s">
        <v>50</v>
      </c>
      <c r="S9" s="164"/>
      <c r="T9" s="164"/>
      <c r="U9" s="164"/>
    </row>
    <row r="10" spans="1:31" ht="18.75" customHeight="1" x14ac:dyDescent="0.15">
      <c r="B10" s="166" t="s">
        <v>2</v>
      </c>
      <c r="C10" s="178"/>
      <c r="D10" s="178"/>
      <c r="E10" s="173"/>
      <c r="F10" s="5">
        <v>0</v>
      </c>
      <c r="G10" s="82" t="s">
        <v>18</v>
      </c>
      <c r="H10" s="57">
        <v>8</v>
      </c>
      <c r="I10" s="6" t="s">
        <v>19</v>
      </c>
      <c r="J10" s="179">
        <f>IF(F5&lt;H10,F5,H10)</f>
        <v>8</v>
      </c>
      <c r="K10" s="179"/>
      <c r="L10" s="179"/>
      <c r="M10" s="180"/>
      <c r="N10" s="181">
        <f>VLOOKUP($F$4,'水道(R7)'!$B$8:$H$23,5,FALSE)</f>
        <v>1175</v>
      </c>
      <c r="O10" s="182"/>
      <c r="P10" s="182"/>
      <c r="Q10" s="183"/>
      <c r="R10" s="184">
        <f>VLOOKUP($F$4,'水道(R7)'!$B$8:$H$23,5,FALSE)</f>
        <v>1175</v>
      </c>
      <c r="S10" s="184"/>
      <c r="T10" s="184"/>
      <c r="U10" s="184"/>
    </row>
    <row r="11" spans="1:31" ht="18.75" customHeight="1" x14ac:dyDescent="0.15">
      <c r="B11" s="185" t="s">
        <v>38</v>
      </c>
      <c r="C11" s="186"/>
      <c r="D11" s="186"/>
      <c r="E11" s="187"/>
      <c r="F11" s="56">
        <v>9</v>
      </c>
      <c r="G11" s="82" t="s">
        <v>18</v>
      </c>
      <c r="H11" s="57">
        <v>10</v>
      </c>
      <c r="I11" s="6" t="s">
        <v>19</v>
      </c>
      <c r="J11" s="174">
        <f t="shared" ref="J11:J17" si="0">IF($F$5&lt;F11,"",IF($F$5&lt;F12,$F$5-H10,H11-H10))</f>
        <v>2</v>
      </c>
      <c r="K11" s="174"/>
      <c r="L11" s="174"/>
      <c r="M11" s="194"/>
      <c r="N11" s="181">
        <f>VLOOKUP($F$4,'水道(R7)'!$AG$5:$AO$12,2,FALSE)</f>
        <v>51</v>
      </c>
      <c r="O11" s="182"/>
      <c r="P11" s="182"/>
      <c r="Q11" s="183"/>
      <c r="R11" s="184">
        <f t="shared" ref="R11:R18" si="1">IF(J11="","",J11*N11)</f>
        <v>102</v>
      </c>
      <c r="S11" s="184"/>
      <c r="T11" s="184"/>
      <c r="U11" s="184"/>
    </row>
    <row r="12" spans="1:31" ht="18.75" customHeight="1" x14ac:dyDescent="0.15">
      <c r="B12" s="188"/>
      <c r="C12" s="189"/>
      <c r="D12" s="189"/>
      <c r="E12" s="190"/>
      <c r="F12" s="56">
        <v>11</v>
      </c>
      <c r="G12" s="82" t="s">
        <v>18</v>
      </c>
      <c r="H12" s="57">
        <v>20</v>
      </c>
      <c r="I12" s="6" t="s">
        <v>19</v>
      </c>
      <c r="J12" s="174">
        <f t="shared" si="0"/>
        <v>10</v>
      </c>
      <c r="K12" s="174"/>
      <c r="L12" s="174"/>
      <c r="M12" s="194"/>
      <c r="N12" s="181">
        <f>VLOOKUP($F$4,'水道(R7)'!$AG$5:$AO$12,3,FALSE)</f>
        <v>146</v>
      </c>
      <c r="O12" s="182"/>
      <c r="P12" s="182"/>
      <c r="Q12" s="183"/>
      <c r="R12" s="184">
        <f t="shared" si="1"/>
        <v>1460</v>
      </c>
      <c r="S12" s="184"/>
      <c r="T12" s="184"/>
      <c r="U12" s="184"/>
    </row>
    <row r="13" spans="1:31" ht="18.75" customHeight="1" x14ac:dyDescent="0.15">
      <c r="B13" s="188"/>
      <c r="C13" s="189"/>
      <c r="D13" s="189"/>
      <c r="E13" s="190"/>
      <c r="F13" s="56">
        <v>21</v>
      </c>
      <c r="G13" s="82" t="s">
        <v>18</v>
      </c>
      <c r="H13" s="57">
        <v>30</v>
      </c>
      <c r="I13" s="6" t="s">
        <v>19</v>
      </c>
      <c r="J13" s="174">
        <f t="shared" si="0"/>
        <v>10</v>
      </c>
      <c r="K13" s="174"/>
      <c r="L13" s="174"/>
      <c r="M13" s="194"/>
      <c r="N13" s="181">
        <f>VLOOKUP($F$4,'水道(R7)'!$AG$5:$AO$12,4,FALSE)</f>
        <v>157</v>
      </c>
      <c r="O13" s="182"/>
      <c r="P13" s="182"/>
      <c r="Q13" s="183"/>
      <c r="R13" s="184">
        <f t="shared" si="1"/>
        <v>1570</v>
      </c>
      <c r="S13" s="184"/>
      <c r="T13" s="184"/>
      <c r="U13" s="184"/>
    </row>
    <row r="14" spans="1:31" ht="18.75" customHeight="1" x14ac:dyDescent="0.15">
      <c r="B14" s="188"/>
      <c r="C14" s="189"/>
      <c r="D14" s="189"/>
      <c r="E14" s="190"/>
      <c r="F14" s="56">
        <v>31</v>
      </c>
      <c r="G14" s="82" t="s">
        <v>18</v>
      </c>
      <c r="H14" s="57">
        <v>50</v>
      </c>
      <c r="I14" s="6" t="s">
        <v>19</v>
      </c>
      <c r="J14" s="174">
        <f t="shared" si="0"/>
        <v>20</v>
      </c>
      <c r="K14" s="174"/>
      <c r="L14" s="174"/>
      <c r="M14" s="194"/>
      <c r="N14" s="181">
        <f>VLOOKUP($F$4,'水道(R7)'!$AG$5:$AO$12,5,FALSE)</f>
        <v>170</v>
      </c>
      <c r="O14" s="182"/>
      <c r="P14" s="182"/>
      <c r="Q14" s="183"/>
      <c r="R14" s="184">
        <f t="shared" si="1"/>
        <v>3400</v>
      </c>
      <c r="S14" s="184"/>
      <c r="T14" s="184"/>
      <c r="U14" s="184"/>
    </row>
    <row r="15" spans="1:31" ht="18.75" customHeight="1" x14ac:dyDescent="0.15">
      <c r="B15" s="188"/>
      <c r="C15" s="189"/>
      <c r="D15" s="189"/>
      <c r="E15" s="190"/>
      <c r="F15" s="56">
        <v>51</v>
      </c>
      <c r="G15" s="82" t="s">
        <v>18</v>
      </c>
      <c r="H15" s="57">
        <v>100</v>
      </c>
      <c r="I15" s="6" t="s">
        <v>19</v>
      </c>
      <c r="J15" s="174">
        <f t="shared" si="0"/>
        <v>50</v>
      </c>
      <c r="K15" s="174"/>
      <c r="L15" s="174"/>
      <c r="M15" s="194"/>
      <c r="N15" s="181">
        <f>VLOOKUP($F$4,'水道(R7)'!$AG$5:$AO$12,6,FALSE)</f>
        <v>186</v>
      </c>
      <c r="O15" s="182"/>
      <c r="P15" s="182"/>
      <c r="Q15" s="183"/>
      <c r="R15" s="184">
        <f t="shared" si="1"/>
        <v>9300</v>
      </c>
      <c r="S15" s="184"/>
      <c r="T15" s="184"/>
      <c r="U15" s="184"/>
    </row>
    <row r="16" spans="1:31" ht="18.75" customHeight="1" x14ac:dyDescent="0.15">
      <c r="B16" s="188"/>
      <c r="C16" s="189"/>
      <c r="D16" s="189"/>
      <c r="E16" s="190"/>
      <c r="F16" s="56">
        <v>101</v>
      </c>
      <c r="G16" s="82" t="s">
        <v>18</v>
      </c>
      <c r="H16" s="57">
        <v>500</v>
      </c>
      <c r="I16" s="6" t="s">
        <v>19</v>
      </c>
      <c r="J16" s="174">
        <f t="shared" si="0"/>
        <v>400</v>
      </c>
      <c r="K16" s="174"/>
      <c r="L16" s="174"/>
      <c r="M16" s="194"/>
      <c r="N16" s="181">
        <f>VLOOKUP($F$4,'水道(R7)'!$AG$5:$AO$12,7,FALSE)</f>
        <v>205</v>
      </c>
      <c r="O16" s="182"/>
      <c r="P16" s="182"/>
      <c r="Q16" s="183"/>
      <c r="R16" s="184">
        <f t="shared" si="1"/>
        <v>82000</v>
      </c>
      <c r="S16" s="184"/>
      <c r="T16" s="184"/>
      <c r="U16" s="184"/>
    </row>
    <row r="17" spans="2:31" ht="18.75" customHeight="1" x14ac:dyDescent="0.15">
      <c r="B17" s="188"/>
      <c r="C17" s="189"/>
      <c r="D17" s="189"/>
      <c r="E17" s="190"/>
      <c r="F17" s="56">
        <v>501</v>
      </c>
      <c r="G17" s="82" t="s">
        <v>18</v>
      </c>
      <c r="H17" s="61">
        <v>1000</v>
      </c>
      <c r="I17" s="6" t="s">
        <v>19</v>
      </c>
      <c r="J17" s="174" t="str">
        <f t="shared" si="0"/>
        <v/>
      </c>
      <c r="K17" s="174"/>
      <c r="L17" s="174"/>
      <c r="M17" s="194"/>
      <c r="N17" s="181">
        <f>VLOOKUP($F$4,'水道(R7)'!$AG$5:$AO$12,8,FALSE)</f>
        <v>205</v>
      </c>
      <c r="O17" s="182"/>
      <c r="P17" s="182"/>
      <c r="Q17" s="183"/>
      <c r="R17" s="184" t="str">
        <f t="shared" si="1"/>
        <v/>
      </c>
      <c r="S17" s="184"/>
      <c r="T17" s="184"/>
      <c r="U17" s="184"/>
    </row>
    <row r="18" spans="2:31" ht="18.75" customHeight="1" thickBot="1" x14ac:dyDescent="0.2">
      <c r="B18" s="191"/>
      <c r="C18" s="192"/>
      <c r="D18" s="192"/>
      <c r="E18" s="193"/>
      <c r="F18" s="60">
        <v>1000</v>
      </c>
      <c r="G18" s="7" t="s">
        <v>19</v>
      </c>
      <c r="H18" s="8" t="s">
        <v>25</v>
      </c>
      <c r="I18" s="6"/>
      <c r="J18" s="174" t="str">
        <f>IF(F5&lt;F18,"",F5-H17)</f>
        <v/>
      </c>
      <c r="K18" s="174"/>
      <c r="L18" s="174"/>
      <c r="M18" s="194"/>
      <c r="N18" s="181">
        <f>VLOOKUP($F$4,'水道(R7)'!$AG$5:$AO$12,9,FALSE)</f>
        <v>205</v>
      </c>
      <c r="O18" s="182"/>
      <c r="P18" s="182"/>
      <c r="Q18" s="183"/>
      <c r="R18" s="195" t="str">
        <f t="shared" si="1"/>
        <v/>
      </c>
      <c r="S18" s="195"/>
      <c r="T18" s="195"/>
      <c r="U18" s="195"/>
    </row>
    <row r="19" spans="2:31" ht="18.75" customHeight="1" thickTop="1" thickBot="1" x14ac:dyDescent="0.2">
      <c r="B19" s="165" t="s">
        <v>21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6"/>
      <c r="R19" s="196">
        <f>ROUNDDOWN(SUM(R10:U18),0)</f>
        <v>99007</v>
      </c>
      <c r="S19" s="197"/>
      <c r="T19" s="197"/>
      <c r="U19" s="198"/>
      <c r="V19" s="72" t="s">
        <v>64</v>
      </c>
    </row>
    <row r="20" spans="2:31" ht="18.75" customHeight="1" thickTop="1" x14ac:dyDescent="0.15"/>
    <row r="21" spans="2:31" ht="18.75" customHeight="1" x14ac:dyDescent="0.15">
      <c r="B21" s="3" t="s">
        <v>62</v>
      </c>
      <c r="F21" s="4" t="s">
        <v>49</v>
      </c>
    </row>
    <row r="22" spans="2:31" ht="18.75" customHeight="1" x14ac:dyDescent="0.15">
      <c r="B22" s="166"/>
      <c r="C22" s="178"/>
      <c r="D22" s="178"/>
      <c r="E22" s="178"/>
      <c r="F22" s="178"/>
      <c r="G22" s="178"/>
      <c r="H22" s="178"/>
      <c r="I22" s="173"/>
      <c r="J22" s="166" t="s">
        <v>59</v>
      </c>
      <c r="K22" s="178"/>
      <c r="L22" s="178"/>
      <c r="M22" s="173"/>
      <c r="N22" s="165" t="s">
        <v>28</v>
      </c>
      <c r="O22" s="165"/>
      <c r="P22" s="165"/>
      <c r="Q22" s="165"/>
      <c r="R22" s="164" t="s">
        <v>50</v>
      </c>
      <c r="S22" s="164"/>
      <c r="T22" s="164"/>
      <c r="U22" s="164"/>
      <c r="V22" s="166" t="s">
        <v>51</v>
      </c>
      <c r="W22" s="178"/>
      <c r="X22" s="178"/>
      <c r="Y22" s="178"/>
      <c r="Z22" s="178"/>
      <c r="AA22" s="178"/>
      <c r="AB22" s="178"/>
      <c r="AC22" s="178"/>
      <c r="AD22" s="173"/>
    </row>
    <row r="23" spans="2:31" ht="18.75" customHeight="1" x14ac:dyDescent="0.15">
      <c r="B23" s="166" t="s">
        <v>2</v>
      </c>
      <c r="C23" s="178"/>
      <c r="D23" s="178"/>
      <c r="E23" s="173"/>
      <c r="F23" s="5">
        <v>0</v>
      </c>
      <c r="G23" s="82" t="s">
        <v>18</v>
      </c>
      <c r="H23" s="57">
        <v>8</v>
      </c>
      <c r="I23" s="6" t="s">
        <v>19</v>
      </c>
      <c r="J23" s="179">
        <f>IF(N5&lt;H23,N5,H23)</f>
        <v>8</v>
      </c>
      <c r="K23" s="179"/>
      <c r="L23" s="179"/>
      <c r="M23" s="180"/>
      <c r="N23" s="181">
        <f>'水道(R7)'!F8</f>
        <v>1082</v>
      </c>
      <c r="O23" s="182"/>
      <c r="P23" s="182"/>
      <c r="Q23" s="183"/>
      <c r="R23" s="199">
        <f>'水道(R7)'!F8</f>
        <v>1082</v>
      </c>
      <c r="S23" s="199"/>
      <c r="T23" s="199"/>
      <c r="U23" s="181"/>
      <c r="V23" s="81" t="s">
        <v>26</v>
      </c>
      <c r="W23" s="200">
        <f>F6</f>
        <v>30</v>
      </c>
      <c r="X23" s="201"/>
      <c r="Y23" s="202"/>
      <c r="Z23" s="62" t="s">
        <v>23</v>
      </c>
      <c r="AA23" s="203">
        <f t="shared" ref="AA23" si="2">R23*W23</f>
        <v>32460</v>
      </c>
      <c r="AB23" s="184"/>
      <c r="AC23" s="184"/>
      <c r="AD23" s="184"/>
    </row>
    <row r="24" spans="2:31" ht="18.75" customHeight="1" x14ac:dyDescent="0.15">
      <c r="B24" s="185" t="s">
        <v>38</v>
      </c>
      <c r="C24" s="186"/>
      <c r="D24" s="186"/>
      <c r="E24" s="187"/>
      <c r="F24" s="56">
        <v>9</v>
      </c>
      <c r="G24" s="82" t="s">
        <v>18</v>
      </c>
      <c r="H24" s="57">
        <v>10</v>
      </c>
      <c r="I24" s="6" t="s">
        <v>19</v>
      </c>
      <c r="J24" s="174">
        <f>IF($N$5&lt;F24,"",IF($N$5&lt;F25,$N$5-H23,H24-H23))</f>
        <v>2</v>
      </c>
      <c r="K24" s="174"/>
      <c r="L24" s="174"/>
      <c r="M24" s="194"/>
      <c r="N24" s="181">
        <f>'水道(R7)'!S8</f>
        <v>51</v>
      </c>
      <c r="O24" s="182"/>
      <c r="P24" s="182"/>
      <c r="Q24" s="183"/>
      <c r="R24" s="199">
        <f>IF(J24="","",J24*'水道(R7)'!S8)</f>
        <v>102</v>
      </c>
      <c r="S24" s="199"/>
      <c r="T24" s="199"/>
      <c r="U24" s="181"/>
      <c r="V24" s="81" t="s">
        <v>26</v>
      </c>
      <c r="W24" s="200">
        <f t="shared" ref="W24:W29" si="3">IF(R24="","",$F$6)</f>
        <v>30</v>
      </c>
      <c r="X24" s="201"/>
      <c r="Y24" s="202"/>
      <c r="Z24" s="62" t="s">
        <v>23</v>
      </c>
      <c r="AA24" s="203">
        <f t="shared" ref="AA24:AA29" si="4">IF(R24="","",R24*W24)</f>
        <v>3060</v>
      </c>
      <c r="AB24" s="184"/>
      <c r="AC24" s="184"/>
      <c r="AD24" s="184"/>
    </row>
    <row r="25" spans="2:31" ht="18.75" customHeight="1" x14ac:dyDescent="0.15">
      <c r="B25" s="188"/>
      <c r="C25" s="189"/>
      <c r="D25" s="189"/>
      <c r="E25" s="190"/>
      <c r="F25" s="56">
        <v>11</v>
      </c>
      <c r="G25" s="82" t="s">
        <v>18</v>
      </c>
      <c r="H25" s="57">
        <v>20</v>
      </c>
      <c r="I25" s="6" t="s">
        <v>19</v>
      </c>
      <c r="J25" s="174">
        <f>IF($N$5&lt;F25,"",IF($N$5&lt;F26,$N$5-H24,H25-H24))</f>
        <v>6</v>
      </c>
      <c r="K25" s="174"/>
      <c r="L25" s="174"/>
      <c r="M25" s="194"/>
      <c r="N25" s="181">
        <f>'水道(R7)'!S9</f>
        <v>146</v>
      </c>
      <c r="O25" s="182"/>
      <c r="P25" s="182"/>
      <c r="Q25" s="183"/>
      <c r="R25" s="199">
        <f>IF(J25="","",J25*'水道(R7)'!S9)</f>
        <v>876</v>
      </c>
      <c r="S25" s="199"/>
      <c r="T25" s="199"/>
      <c r="U25" s="181"/>
      <c r="V25" s="81" t="s">
        <v>26</v>
      </c>
      <c r="W25" s="200">
        <f t="shared" si="3"/>
        <v>30</v>
      </c>
      <c r="X25" s="201"/>
      <c r="Y25" s="202"/>
      <c r="Z25" s="62" t="s">
        <v>23</v>
      </c>
      <c r="AA25" s="203">
        <f t="shared" si="4"/>
        <v>26280</v>
      </c>
      <c r="AB25" s="184"/>
      <c r="AC25" s="184"/>
      <c r="AD25" s="184"/>
    </row>
    <row r="26" spans="2:31" ht="18.75" customHeight="1" x14ac:dyDescent="0.15">
      <c r="B26" s="188"/>
      <c r="C26" s="189"/>
      <c r="D26" s="189"/>
      <c r="E26" s="190"/>
      <c r="F26" s="56">
        <v>21</v>
      </c>
      <c r="G26" s="82" t="s">
        <v>18</v>
      </c>
      <c r="H26" s="57">
        <v>30</v>
      </c>
      <c r="I26" s="6" t="s">
        <v>19</v>
      </c>
      <c r="J26" s="174" t="str">
        <f>IF($N$5&lt;F26,"",IF($N$5&lt;F27,$N$5-H25,H26-H25))</f>
        <v/>
      </c>
      <c r="K26" s="174"/>
      <c r="L26" s="174"/>
      <c r="M26" s="194"/>
      <c r="N26" s="181">
        <f>'水道(R7)'!S10</f>
        <v>157</v>
      </c>
      <c r="O26" s="182"/>
      <c r="P26" s="182"/>
      <c r="Q26" s="183"/>
      <c r="R26" s="199" t="str">
        <f>IF(J26="","",J26*'水道(R7)'!S10)</f>
        <v/>
      </c>
      <c r="S26" s="199"/>
      <c r="T26" s="199"/>
      <c r="U26" s="181"/>
      <c r="V26" s="81" t="s">
        <v>26</v>
      </c>
      <c r="W26" s="200" t="str">
        <f t="shared" si="3"/>
        <v/>
      </c>
      <c r="X26" s="201"/>
      <c r="Y26" s="202"/>
      <c r="Z26" s="62" t="s">
        <v>23</v>
      </c>
      <c r="AA26" s="203" t="str">
        <f t="shared" si="4"/>
        <v/>
      </c>
      <c r="AB26" s="184"/>
      <c r="AC26" s="184"/>
      <c r="AD26" s="184"/>
    </row>
    <row r="27" spans="2:31" ht="18.75" customHeight="1" x14ac:dyDescent="0.15">
      <c r="B27" s="188"/>
      <c r="C27" s="189"/>
      <c r="D27" s="189"/>
      <c r="E27" s="190"/>
      <c r="F27" s="56">
        <v>31</v>
      </c>
      <c r="G27" s="82" t="s">
        <v>18</v>
      </c>
      <c r="H27" s="57">
        <v>50</v>
      </c>
      <c r="I27" s="6" t="s">
        <v>19</v>
      </c>
      <c r="J27" s="174" t="str">
        <f>IF($N$5&lt;F27,"",IF($N$5&lt;F28,$N$5-H26,H27-H26))</f>
        <v/>
      </c>
      <c r="K27" s="174"/>
      <c r="L27" s="174"/>
      <c r="M27" s="194"/>
      <c r="N27" s="181">
        <f>'水道(R7)'!S11</f>
        <v>170</v>
      </c>
      <c r="O27" s="182"/>
      <c r="P27" s="182"/>
      <c r="Q27" s="183"/>
      <c r="R27" s="199" t="str">
        <f>IF(J27="","",J27*'水道(R7)'!S11)</f>
        <v/>
      </c>
      <c r="S27" s="199"/>
      <c r="T27" s="199"/>
      <c r="U27" s="181"/>
      <c r="V27" s="81" t="s">
        <v>26</v>
      </c>
      <c r="W27" s="200" t="str">
        <f t="shared" si="3"/>
        <v/>
      </c>
      <c r="X27" s="201"/>
      <c r="Y27" s="202"/>
      <c r="Z27" s="62" t="s">
        <v>23</v>
      </c>
      <c r="AA27" s="203" t="str">
        <f t="shared" si="4"/>
        <v/>
      </c>
      <c r="AB27" s="184"/>
      <c r="AC27" s="184"/>
      <c r="AD27" s="184"/>
    </row>
    <row r="28" spans="2:31" ht="18.75" customHeight="1" x14ac:dyDescent="0.15">
      <c r="B28" s="188"/>
      <c r="C28" s="189"/>
      <c r="D28" s="189"/>
      <c r="E28" s="190"/>
      <c r="F28" s="56">
        <v>51</v>
      </c>
      <c r="G28" s="82" t="s">
        <v>18</v>
      </c>
      <c r="H28" s="57">
        <v>100</v>
      </c>
      <c r="I28" s="6" t="s">
        <v>19</v>
      </c>
      <c r="J28" s="174" t="str">
        <f>IF($N$5&lt;F28,"",IF($N$5&lt;F29,$N$5-H27,H28-H27))</f>
        <v/>
      </c>
      <c r="K28" s="174"/>
      <c r="L28" s="174"/>
      <c r="M28" s="194"/>
      <c r="N28" s="181">
        <f>'水道(R7)'!S12</f>
        <v>186</v>
      </c>
      <c r="O28" s="182"/>
      <c r="P28" s="182"/>
      <c r="Q28" s="183"/>
      <c r="R28" s="199" t="str">
        <f>IF(J28="","",J28*'水道(R7)'!S12)</f>
        <v/>
      </c>
      <c r="S28" s="199"/>
      <c r="T28" s="199"/>
      <c r="U28" s="181"/>
      <c r="V28" s="81" t="s">
        <v>26</v>
      </c>
      <c r="W28" s="200" t="str">
        <f t="shared" si="3"/>
        <v/>
      </c>
      <c r="X28" s="201"/>
      <c r="Y28" s="202"/>
      <c r="Z28" s="62" t="s">
        <v>23</v>
      </c>
      <c r="AA28" s="203" t="str">
        <f t="shared" si="4"/>
        <v/>
      </c>
      <c r="AB28" s="184"/>
      <c r="AC28" s="184"/>
      <c r="AD28" s="184"/>
    </row>
    <row r="29" spans="2:31" ht="18.75" customHeight="1" thickBot="1" x14ac:dyDescent="0.2">
      <c r="B29" s="191"/>
      <c r="C29" s="192"/>
      <c r="D29" s="192"/>
      <c r="E29" s="193"/>
      <c r="F29" s="58">
        <v>101</v>
      </c>
      <c r="G29" s="9" t="s">
        <v>19</v>
      </c>
      <c r="H29" s="11" t="s">
        <v>25</v>
      </c>
      <c r="I29" s="10"/>
      <c r="J29" s="194" t="str">
        <f>IF(N5&lt;F29,"",N5-H28)</f>
        <v/>
      </c>
      <c r="K29" s="204"/>
      <c r="L29" s="204"/>
      <c r="M29" s="205"/>
      <c r="N29" s="181">
        <f>'水道(R7)'!S13</f>
        <v>205</v>
      </c>
      <c r="O29" s="182"/>
      <c r="P29" s="182"/>
      <c r="Q29" s="183"/>
      <c r="R29" s="199" t="str">
        <f>IF(J29="","",J29*'水道(R7)'!S13)</f>
        <v/>
      </c>
      <c r="S29" s="199"/>
      <c r="T29" s="199"/>
      <c r="U29" s="181"/>
      <c r="V29" s="81" t="s">
        <v>26</v>
      </c>
      <c r="W29" s="200" t="str">
        <f t="shared" si="3"/>
        <v/>
      </c>
      <c r="X29" s="201"/>
      <c r="Y29" s="202"/>
      <c r="Z29" s="62" t="s">
        <v>23</v>
      </c>
      <c r="AA29" s="206" t="str">
        <f t="shared" si="4"/>
        <v/>
      </c>
      <c r="AB29" s="195"/>
      <c r="AC29" s="195"/>
      <c r="AD29" s="195"/>
    </row>
    <row r="30" spans="2:31" ht="18.75" customHeight="1" thickTop="1" thickBot="1" x14ac:dyDescent="0.2">
      <c r="B30" s="165" t="s">
        <v>21</v>
      </c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6"/>
      <c r="AA30" s="196">
        <f>ROUNDDOWN(SUM(AA23:AD29),0)</f>
        <v>61800</v>
      </c>
      <c r="AB30" s="197"/>
      <c r="AC30" s="197"/>
      <c r="AD30" s="198"/>
      <c r="AE30" s="68"/>
    </row>
    <row r="31" spans="2:31" ht="20.100000000000001" customHeight="1" thickTop="1" x14ac:dyDescent="0.3">
      <c r="AA31" s="74" t="s">
        <v>66</v>
      </c>
      <c r="AD31" s="70"/>
    </row>
    <row r="32" spans="2:31" ht="20.100000000000001" customHeight="1" x14ac:dyDescent="0.15">
      <c r="AA32" s="73" t="s">
        <v>65</v>
      </c>
    </row>
    <row r="33" spans="2:2" ht="32.25" customHeight="1" x14ac:dyDescent="0.15">
      <c r="B33" s="12"/>
    </row>
  </sheetData>
  <sheetProtection algorithmName="SHA-512" hashValue="xwAytcp1iRx+uenP2YJ72ETqLbjctmG9KqFvsYxBskUyThqqQiP4Eyu3om1PlkRVWDOmpsuoNNP1C15E4l8l4A==" saltValue="xjM3INCiL9pJ9IeFRRR7cQ==" spinCount="100000" sheet="1" objects="1" scenarios="1" selectLockedCells="1"/>
  <mergeCells count="87">
    <mergeCell ref="J29:M29"/>
    <mergeCell ref="N29:Q29"/>
    <mergeCell ref="R29:U29"/>
    <mergeCell ref="W29:Y29"/>
    <mergeCell ref="AA29:AD29"/>
    <mergeCell ref="B30:Z30"/>
    <mergeCell ref="AA30:AD30"/>
    <mergeCell ref="J27:M27"/>
    <mergeCell ref="N27:Q27"/>
    <mergeCell ref="R27:U27"/>
    <mergeCell ref="W27:Y27"/>
    <mergeCell ref="AA27:AD27"/>
    <mergeCell ref="J28:M28"/>
    <mergeCell ref="N28:Q28"/>
    <mergeCell ref="R28:U28"/>
    <mergeCell ref="W28:Y28"/>
    <mergeCell ref="AA28:AD28"/>
    <mergeCell ref="B24:E29"/>
    <mergeCell ref="J24:M24"/>
    <mergeCell ref="N24:Q24"/>
    <mergeCell ref="R24:U24"/>
    <mergeCell ref="J26:M26"/>
    <mergeCell ref="N26:Q26"/>
    <mergeCell ref="R26:U26"/>
    <mergeCell ref="W26:Y26"/>
    <mergeCell ref="AA26:AD26"/>
    <mergeCell ref="W24:Y24"/>
    <mergeCell ref="AA24:AD24"/>
    <mergeCell ref="J25:M25"/>
    <mergeCell ref="N25:Q25"/>
    <mergeCell ref="R25:U25"/>
    <mergeCell ref="W25:Y25"/>
    <mergeCell ref="AA25:AD25"/>
    <mergeCell ref="V22:AD22"/>
    <mergeCell ref="B23:E23"/>
    <mergeCell ref="J23:M23"/>
    <mergeCell ref="N23:Q23"/>
    <mergeCell ref="R23:U23"/>
    <mergeCell ref="W23:Y23"/>
    <mergeCell ref="AA23:AD23"/>
    <mergeCell ref="B19:Q19"/>
    <mergeCell ref="R19:U19"/>
    <mergeCell ref="B22:I22"/>
    <mergeCell ref="J22:M22"/>
    <mergeCell ref="N22:Q22"/>
    <mergeCell ref="R22:U22"/>
    <mergeCell ref="J17:M17"/>
    <mergeCell ref="N17:Q17"/>
    <mergeCell ref="R17:U17"/>
    <mergeCell ref="J18:M18"/>
    <mergeCell ref="N18:Q18"/>
    <mergeCell ref="R18:U18"/>
    <mergeCell ref="R14:U14"/>
    <mergeCell ref="J15:M15"/>
    <mergeCell ref="N15:Q15"/>
    <mergeCell ref="R15:U15"/>
    <mergeCell ref="J16:M16"/>
    <mergeCell ref="N16:Q16"/>
    <mergeCell ref="R16:U16"/>
    <mergeCell ref="B10:E10"/>
    <mergeCell ref="J10:M10"/>
    <mergeCell ref="N10:Q10"/>
    <mergeCell ref="R10:U10"/>
    <mergeCell ref="B11:E18"/>
    <mergeCell ref="J11:M11"/>
    <mergeCell ref="N11:Q11"/>
    <mergeCell ref="R11:U11"/>
    <mergeCell ref="J12:M12"/>
    <mergeCell ref="N12:Q12"/>
    <mergeCell ref="R12:U12"/>
    <mergeCell ref="J13:M13"/>
    <mergeCell ref="N13:Q13"/>
    <mergeCell ref="R13:U13"/>
    <mergeCell ref="J14:M14"/>
    <mergeCell ref="N14:Q14"/>
    <mergeCell ref="R9:U9"/>
    <mergeCell ref="B4:E4"/>
    <mergeCell ref="F4:I4"/>
    <mergeCell ref="B5:E5"/>
    <mergeCell ref="F5:I5"/>
    <mergeCell ref="J5:M5"/>
    <mergeCell ref="N5:Q5"/>
    <mergeCell ref="B6:E6"/>
    <mergeCell ref="F6:I6"/>
    <mergeCell ref="B9:I9"/>
    <mergeCell ref="J9:M9"/>
    <mergeCell ref="N9:Q9"/>
  </mergeCells>
  <phoneticPr fontId="3"/>
  <printOptions horizontalCentered="1" verticalCentered="1"/>
  <pageMargins left="0.31496062992125984" right="0.31496062992125984" top="0.35433070866141736" bottom="0.15748031496062992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FEF6A6-9053-4E47-A4DE-FEB5800D8CEE}">
          <x14:formula1>
            <xm:f>'水道(R7)'!$X$16:$X$23</xm:f>
          </x14:formula1>
          <xm:sqref>F4:I4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水道(R7)</vt:lpstr>
      <vt:lpstr>R7.6-R9.5共同住宅特例水道料金試算表</vt:lpstr>
      <vt:lpstr>'R7.6-R9.5共同住宅特例水道料金試算表'!Print_Area</vt:lpstr>
      <vt:lpstr>'水道(R7)'!Print_Area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井ノ口 義貴</dc:creator>
  <cp:lastModifiedBy>masaki</cp:lastModifiedBy>
  <cp:lastPrinted>2025-05-09T12:06:11Z</cp:lastPrinted>
  <dcterms:created xsi:type="dcterms:W3CDTF">2014-01-14T03:05:08Z</dcterms:created>
  <dcterms:modified xsi:type="dcterms:W3CDTF">2025-05-12T08:35:54Z</dcterms:modified>
</cp:coreProperties>
</file>